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rojeto 47,78m2 " sheetId="5" r:id="rId1"/>
    <sheet name="projeto 39m2 " sheetId="4" r:id="rId2"/>
  </sheets>
  <calcPr calcId="145621"/>
</workbook>
</file>

<file path=xl/calcChain.xml><?xml version="1.0" encoding="utf-8"?>
<calcChain xmlns="http://schemas.openxmlformats.org/spreadsheetml/2006/main">
  <c r="G39" i="5" l="1"/>
  <c r="H39" i="5" s="1"/>
  <c r="G45" i="5"/>
  <c r="H45" i="5" s="1"/>
  <c r="G33" i="5"/>
  <c r="G86" i="5"/>
  <c r="H86" i="5" s="1"/>
  <c r="G84" i="5"/>
  <c r="H84" i="5" s="1"/>
  <c r="G83" i="5"/>
  <c r="H83" i="5" s="1"/>
  <c r="G82" i="5"/>
  <c r="H82" i="5" s="1"/>
  <c r="G81" i="5"/>
  <c r="H81" i="5" s="1"/>
  <c r="G80" i="5"/>
  <c r="H80" i="5" s="1"/>
  <c r="G78" i="5"/>
  <c r="E78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5" i="5"/>
  <c r="H65" i="5" s="1"/>
  <c r="G64" i="5"/>
  <c r="H64" i="5" s="1"/>
  <c r="G63" i="5"/>
  <c r="H63" i="5" s="1"/>
  <c r="G62" i="5"/>
  <c r="H62" i="5" s="1"/>
  <c r="G61" i="5"/>
  <c r="H61" i="5" s="1"/>
  <c r="G59" i="5"/>
  <c r="H59" i="5" s="1"/>
  <c r="G58" i="5"/>
  <c r="H58" i="5" s="1"/>
  <c r="G57" i="5"/>
  <c r="H57" i="5" s="1"/>
  <c r="G56" i="5"/>
  <c r="H56" i="5" s="1"/>
  <c r="G54" i="5"/>
  <c r="H54" i="5" s="1"/>
  <c r="G53" i="5"/>
  <c r="H53" i="5" s="1"/>
  <c r="G52" i="5"/>
  <c r="H52" i="5" s="1"/>
  <c r="G51" i="5"/>
  <c r="H51" i="5" s="1"/>
  <c r="G50" i="5"/>
  <c r="H50" i="5" s="1"/>
  <c r="G49" i="5"/>
  <c r="H49" i="5" s="1"/>
  <c r="G48" i="5"/>
  <c r="H48" i="5" s="1"/>
  <c r="G46" i="5"/>
  <c r="H46" i="5" s="1"/>
  <c r="G44" i="5"/>
  <c r="H44" i="5" s="1"/>
  <c r="E44" i="5"/>
  <c r="G43" i="5"/>
  <c r="H43" i="5" s="1"/>
  <c r="G41" i="5"/>
  <c r="H41" i="5" s="1"/>
  <c r="G40" i="5"/>
  <c r="H40" i="5" s="1"/>
  <c r="G38" i="5"/>
  <c r="H38" i="5" s="1"/>
  <c r="G37" i="5"/>
  <c r="E37" i="5"/>
  <c r="G35" i="5"/>
  <c r="H35" i="5" s="1"/>
  <c r="G34" i="5"/>
  <c r="H34" i="5" s="1"/>
  <c r="E34" i="5"/>
  <c r="E33" i="5"/>
  <c r="G32" i="5"/>
  <c r="H32" i="5" s="1"/>
  <c r="G31" i="5"/>
  <c r="H31" i="5" s="1"/>
  <c r="G29" i="5"/>
  <c r="H29" i="5" s="1"/>
  <c r="G27" i="5"/>
  <c r="H27" i="5" s="1"/>
  <c r="G26" i="5"/>
  <c r="H26" i="5" s="1"/>
  <c r="G25" i="5"/>
  <c r="H25" i="5" s="1"/>
  <c r="G23" i="5"/>
  <c r="H23" i="5" s="1"/>
  <c r="G22" i="5"/>
  <c r="H22" i="5" s="1"/>
  <c r="G21" i="5"/>
  <c r="H21" i="5" s="1"/>
  <c r="G20" i="5"/>
  <c r="H20" i="5" s="1"/>
  <c r="G19" i="5"/>
  <c r="H19" i="5" s="1"/>
  <c r="H18" i="5"/>
  <c r="G18" i="5"/>
  <c r="G17" i="5"/>
  <c r="H17" i="5" s="1"/>
  <c r="G15" i="5"/>
  <c r="H15" i="5" s="1"/>
  <c r="E15" i="5"/>
  <c r="G14" i="5"/>
  <c r="H14" i="5" s="1"/>
  <c r="G13" i="5"/>
  <c r="H13" i="5" s="1"/>
  <c r="G12" i="5"/>
  <c r="H12" i="5" s="1"/>
  <c r="G11" i="5"/>
  <c r="H11" i="5" s="1"/>
  <c r="G10" i="5"/>
  <c r="H10" i="5" s="1"/>
  <c r="G9" i="5"/>
  <c r="E9" i="5"/>
  <c r="G8" i="5"/>
  <c r="H8" i="5" s="1"/>
  <c r="G6" i="5"/>
  <c r="H6" i="5" s="1"/>
  <c r="H37" i="5" l="1"/>
  <c r="H78" i="5"/>
  <c r="H33" i="5"/>
  <c r="H9" i="5"/>
  <c r="H87" i="5" s="1"/>
  <c r="G39" i="4" l="1"/>
  <c r="H39" i="4" s="1"/>
  <c r="G45" i="4"/>
  <c r="H45" i="4" s="1"/>
  <c r="G23" i="4"/>
  <c r="G86" i="4" l="1"/>
  <c r="H86" i="4" s="1"/>
  <c r="G84" i="4"/>
  <c r="H84" i="4" s="1"/>
  <c r="G83" i="4"/>
  <c r="H83" i="4" s="1"/>
  <c r="G82" i="4"/>
  <c r="H82" i="4" s="1"/>
  <c r="G81" i="4"/>
  <c r="H81" i="4" s="1"/>
  <c r="G80" i="4"/>
  <c r="H80" i="4" s="1"/>
  <c r="G78" i="4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5" i="4"/>
  <c r="H65" i="4" s="1"/>
  <c r="G64" i="4"/>
  <c r="H64" i="4" s="1"/>
  <c r="G63" i="4"/>
  <c r="H63" i="4" s="1"/>
  <c r="G62" i="4"/>
  <c r="H62" i="4" s="1"/>
  <c r="G61" i="4"/>
  <c r="H61" i="4" s="1"/>
  <c r="G59" i="4"/>
  <c r="H59" i="4" s="1"/>
  <c r="G58" i="4"/>
  <c r="H58" i="4" s="1"/>
  <c r="G57" i="4"/>
  <c r="H57" i="4" s="1"/>
  <c r="G56" i="4"/>
  <c r="H56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6" i="4"/>
  <c r="H46" i="4" s="1"/>
  <c r="G44" i="4"/>
  <c r="G43" i="4"/>
  <c r="H43" i="4" s="1"/>
  <c r="G41" i="4"/>
  <c r="G40" i="4"/>
  <c r="G38" i="4"/>
  <c r="G37" i="4"/>
  <c r="G35" i="4"/>
  <c r="H35" i="4" s="1"/>
  <c r="G34" i="4"/>
  <c r="G33" i="4"/>
  <c r="G32" i="4"/>
  <c r="H32" i="4" s="1"/>
  <c r="G31" i="4"/>
  <c r="H31" i="4" s="1"/>
  <c r="G29" i="4"/>
  <c r="G27" i="4"/>
  <c r="H27" i="4" s="1"/>
  <c r="G26" i="4"/>
  <c r="H26" i="4" s="1"/>
  <c r="G25" i="4"/>
  <c r="H25" i="4" s="1"/>
  <c r="H23" i="4"/>
  <c r="G22" i="4"/>
  <c r="H22" i="4" s="1"/>
  <c r="G21" i="4"/>
  <c r="H21" i="4" s="1"/>
  <c r="G20" i="4"/>
  <c r="H20" i="4" s="1"/>
  <c r="G19" i="4"/>
  <c r="G18" i="4"/>
  <c r="H18" i="4" s="1"/>
  <c r="G17" i="4"/>
  <c r="H17" i="4" s="1"/>
  <c r="G15" i="4"/>
  <c r="G14" i="4"/>
  <c r="G13" i="4"/>
  <c r="H13" i="4" s="1"/>
  <c r="G12" i="4"/>
  <c r="G11" i="4"/>
  <c r="G10" i="4"/>
  <c r="H10" i="4" s="1"/>
  <c r="G9" i="4"/>
  <c r="G8" i="4"/>
  <c r="H8" i="4" s="1"/>
  <c r="G6" i="4"/>
  <c r="H6" i="4" s="1"/>
  <c r="E78" i="4"/>
  <c r="E44" i="4"/>
  <c r="H44" i="4" s="1"/>
  <c r="E38" i="4"/>
  <c r="E37" i="4"/>
  <c r="E34" i="4"/>
  <c r="H34" i="4" s="1"/>
  <c r="E33" i="4"/>
  <c r="E29" i="4"/>
  <c r="H29" i="4" s="1"/>
  <c r="E19" i="4"/>
  <c r="H19" i="4" s="1"/>
  <c r="E14" i="4"/>
  <c r="E15" i="4" s="1"/>
  <c r="E12" i="4"/>
  <c r="E11" i="4"/>
  <c r="E9" i="4"/>
  <c r="H78" i="4" l="1"/>
  <c r="H41" i="4"/>
  <c r="H40" i="4"/>
  <c r="H38" i="4"/>
  <c r="H37" i="4"/>
  <c r="H33" i="4"/>
  <c r="H15" i="4"/>
  <c r="H12" i="4"/>
  <c r="H11" i="4"/>
  <c r="H9" i="4"/>
  <c r="H14" i="4"/>
  <c r="H87" i="4"/>
</calcChain>
</file>

<file path=xl/sharedStrings.xml><?xml version="1.0" encoding="utf-8"?>
<sst xmlns="http://schemas.openxmlformats.org/spreadsheetml/2006/main" count="621" uniqueCount="260">
  <si>
    <t>ITEM</t>
  </si>
  <si>
    <t>Código</t>
  </si>
  <si>
    <t>Descricao Basica</t>
  </si>
  <si>
    <t>Unidade</t>
  </si>
  <si>
    <t>Quantidade</t>
  </si>
  <si>
    <t>Custo Total</t>
  </si>
  <si>
    <t>1-</t>
  </si>
  <si>
    <t>SERVIÇOS PRELIMINARES</t>
  </si>
  <si>
    <t>1.1</t>
  </si>
  <si>
    <t>M2</t>
  </si>
  <si>
    <t>2-</t>
  </si>
  <si>
    <t>INFRAESTRUTURA (SAPATAS E VIGAS BALDRAMES)</t>
  </si>
  <si>
    <t>2.1</t>
  </si>
  <si>
    <r>
      <rPr>
        <sz val="10"/>
        <color rgb="FF000000"/>
        <rFont val="Calibri"/>
        <family val="2"/>
      </rPr>
      <t>93358</t>
    </r>
  </si>
  <si>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AVA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ÃO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AL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VALA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PROF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DIDADE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OR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AL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>30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03/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016</t>
    </r>
  </si>
  <si>
    <r>
      <rPr>
        <sz val="10"/>
        <color rgb="FF000000"/>
        <rFont val="Calibri"/>
        <family val="2"/>
      </rPr>
      <t>M3</t>
    </r>
  </si>
  <si>
    <t>2.2</t>
  </si>
  <si>
    <r>
      <rPr>
        <sz val="10"/>
        <color rgb="FF000000"/>
        <rFont val="Calibri"/>
        <family val="2"/>
      </rPr>
      <t>101619</t>
    </r>
  </si>
  <si>
    <r>
      <rPr>
        <sz val="10"/>
        <color rgb="FF000000"/>
        <rFont val="Calibri"/>
        <family val="2"/>
      </rPr>
      <t>PR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PARO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FUNDO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VALA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LAR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OR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Q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>5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MADA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BRI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 xml:space="preserve">A,
</t>
    </r>
    <r>
      <rPr>
        <sz val="10"/>
        <color rgb="FF000000"/>
        <rFont val="Calibri"/>
        <family val="2"/>
      </rPr>
      <t>LA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AL.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08/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020</t>
    </r>
  </si>
  <si>
    <t>2.3</t>
  </si>
  <si>
    <r>
      <rPr>
        <sz val="10"/>
        <color rgb="FF000000"/>
        <rFont val="Calibri"/>
        <family val="2"/>
      </rPr>
      <t>96536</t>
    </r>
  </si>
  <si>
    <r>
      <rPr>
        <sz val="10"/>
        <color rgb="FF000000"/>
        <rFont val="Calibri"/>
        <family val="2"/>
      </rPr>
      <t>FA</t>
    </r>
    <r>
      <rPr>
        <sz val="10"/>
        <color rgb="FF000000"/>
        <rFont val="Calibri"/>
        <family val="2"/>
      </rPr>
      <t>B</t>
    </r>
    <r>
      <rPr>
        <sz val="10"/>
        <color rgb="FF000000"/>
        <rFont val="Calibri"/>
        <family val="2"/>
      </rPr>
      <t>RIC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Ã</t>
    </r>
    <r>
      <rPr>
        <sz val="10"/>
        <color rgb="FF000000"/>
        <rFont val="Calibri"/>
        <family val="2"/>
      </rPr>
      <t>O,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SMO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FÔRMA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VIGA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BALDRAM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MAD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IRA
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RRAD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=</t>
    </r>
    <r>
      <rPr>
        <sz val="10"/>
        <color rgb="FF000000"/>
        <rFont val="Calibri"/>
        <family val="2"/>
      </rPr>
      <t>25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MM,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4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ZAÇÕ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06/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017</t>
    </r>
  </si>
  <si>
    <r>
      <rPr>
        <sz val="10"/>
        <color rgb="FF000000"/>
        <rFont val="Calibri"/>
        <family val="2"/>
      </rPr>
      <t>M2</t>
    </r>
  </si>
  <si>
    <t>2.4</t>
  </si>
  <si>
    <t>96543</t>
  </si>
  <si>
    <t>ARMAÇÃO DE BLOCO, VIGA BALDRAME E SAPATA UTILIZANDO AÇO CA-60 DE 5 MM - MONTAGEM. AF_06/2017</t>
  </si>
  <si>
    <t>KG</t>
  </si>
  <si>
    <t>2.5</t>
  </si>
  <si>
    <t>96545</t>
  </si>
  <si>
    <t>ARMAÇÃO DE BLOCO, VIGA BALDRAME OU SAPATA UTILIZANDO AÇO CA-50 DE 8 MM - MONTAGEM. AF_06/2017</t>
  </si>
  <si>
    <t>2.6</t>
  </si>
  <si>
    <t>96546</t>
  </si>
  <si>
    <t>ARMAÇÃO DE BLOCO, VIGA BALDRAME OU SAPATA UTILIZANDO AÇO CA-50 DE 10 MM - MONTAGEM. AF_06/2017</t>
  </si>
  <si>
    <t>2.7</t>
  </si>
  <si>
    <t>2.8</t>
  </si>
  <si>
    <t>REATERRO MANUAL DE VALAS COM COMPACTAÇÃO MECANIZADA. AF_04/2016</t>
  </si>
  <si>
    <t>M3</t>
  </si>
  <si>
    <t>3-</t>
  </si>
  <si>
    <t>SUPRAESTRUTURA (VIGAS E PILARES)</t>
  </si>
  <si>
    <t>3.1</t>
  </si>
  <si>
    <r>
      <rPr>
        <sz val="10"/>
        <color rgb="FF000000"/>
        <rFont val="Calibri"/>
        <family val="2"/>
      </rPr>
      <t>92413</t>
    </r>
  </si>
  <si>
    <r>
      <rPr>
        <sz val="10"/>
        <color rgb="FF000000"/>
        <rFont val="Calibri"/>
        <family val="2"/>
      </rPr>
      <t>MO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SMO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FÔRMA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ILAR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LAR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 xml:space="preserve">RAS
</t>
    </r>
    <r>
      <rPr>
        <sz val="10"/>
        <color rgb="FF000000"/>
        <rFont val="Calibri"/>
        <family val="2"/>
      </rPr>
      <t>SIMILAR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DIR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SIMPL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MAD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RRAD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4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ZAÇÕ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09/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020</t>
    </r>
  </si>
  <si>
    <t>3.2</t>
  </si>
  <si>
    <r>
      <rPr>
        <sz val="10"/>
        <color rgb="FF000000"/>
        <rFont val="Calibri"/>
        <family val="2"/>
      </rPr>
      <t>92448</t>
    </r>
  </si>
  <si>
    <r>
      <rPr>
        <sz val="10"/>
        <color rgb="FF000000"/>
        <rFont val="Calibri"/>
        <family val="2"/>
      </rPr>
      <t>MO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SMO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FÔRMA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VI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A,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ORAM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DE
</t>
    </r>
    <r>
      <rPr>
        <sz val="10"/>
        <color rgb="FF000000"/>
        <rFont val="Calibri"/>
        <family val="2"/>
      </rPr>
      <t>MAD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DIR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SIMPL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MAD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RRAD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4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IL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ZAÇÕ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09/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020</t>
    </r>
  </si>
  <si>
    <t>3.3</t>
  </si>
  <si>
    <t>92775</t>
  </si>
  <si>
    <t>ARMAÇÃO DE PILAR OU VIGA DE UMA ESTRUTURA CONVENCIONAL DE CONCRETO ARMADO EM UMA EDIFICAÇÃO TÉRREA OU SOBRADO UTILIZANDO AÇO CA-60 DE 5,0 MM - MONTAGEM. AF_12/2015</t>
  </si>
  <si>
    <t>3.4</t>
  </si>
  <si>
    <t>92777</t>
  </si>
  <si>
    <t>ARMAÇÃO DE PILAR OU VIGA DE UMA ESTRUTURA CONVENCIONAL DE CONCRETO ARMADO EM UMA EDIFICAÇÃO TÉRREA OU SOBRADO UTILIZANDO AÇO CA-50 DE 8,0 MM - MONTAGEM. AF_12/2015</t>
  </si>
  <si>
    <t>3.5</t>
  </si>
  <si>
    <t>92778</t>
  </si>
  <si>
    <t>ARMAÇÃO DE PILAR OU VIGA DE UMA ESTRUTURA CONVENCIONAL DE CONCRETO ARMADO EM UMA EDIFICAÇÃO TÉRREA OU SOBRADO UTILIZANDO AÇO CA-50 DE 10,0 MM - MONTAGEM. AF_12/2015</t>
  </si>
  <si>
    <t>3.6</t>
  </si>
  <si>
    <t>92873</t>
  </si>
  <si>
    <t>LANÇAMENTO COM USO DE BALDES, ADENSAMENTO E ACABAMENTO DE CONCRETO EM ESTRUTURAS. AF_12/2015</t>
  </si>
  <si>
    <t>3.7</t>
  </si>
  <si>
    <t>4-</t>
  </si>
  <si>
    <t>VERGAS E CONTRAVERGAS</t>
  </si>
  <si>
    <t>4.1</t>
  </si>
  <si>
    <r>
      <rPr>
        <sz val="10"/>
        <color rgb="FF000000"/>
        <rFont val="Calibri"/>
        <family val="2"/>
      </rPr>
      <t>93182</t>
    </r>
  </si>
  <si>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MOLDADA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J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LAS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>5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VÃO.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AF_</t>
    </r>
    <r>
      <rPr>
        <sz val="10"/>
        <color rgb="FF000000"/>
        <rFont val="Calibri"/>
        <family val="2"/>
      </rPr>
      <t>0</t>
    </r>
    <r>
      <rPr>
        <sz val="10"/>
        <color rgb="FF000000"/>
        <rFont val="Calibri"/>
        <family val="2"/>
      </rPr>
      <t>3/2</t>
    </r>
    <r>
      <rPr>
        <sz val="10"/>
        <color rgb="FF000000"/>
        <rFont val="Calibri"/>
        <family val="2"/>
      </rPr>
      <t>0</t>
    </r>
    <r>
      <rPr>
        <sz val="10"/>
        <color rgb="FF000000"/>
        <rFont val="Calibri"/>
        <family val="2"/>
      </rPr>
      <t>16</t>
    </r>
  </si>
  <si>
    <r>
      <rPr>
        <sz val="10"/>
        <color rgb="FF000000"/>
        <rFont val="Calibri"/>
        <family val="2"/>
      </rPr>
      <t>M</t>
    </r>
  </si>
  <si>
    <t>4.2</t>
  </si>
  <si>
    <r>
      <rPr>
        <sz val="10"/>
        <color rgb="FF000000"/>
        <rFont val="Calibri"/>
        <family val="2"/>
      </rPr>
      <t>93194</t>
    </r>
  </si>
  <si>
    <r>
      <rPr>
        <sz val="10"/>
        <color rgb="FF000000"/>
        <rFont val="Calibri"/>
        <family val="2"/>
      </rPr>
      <t>CONT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AV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MOLDADA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VÃOS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ATÉ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>5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COMPRIM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03/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016</t>
    </r>
  </si>
  <si>
    <t>4.3</t>
  </si>
  <si>
    <r>
      <rPr>
        <sz val="10"/>
        <color rgb="FF000000"/>
        <rFont val="Calibri"/>
        <family val="2"/>
      </rPr>
      <t>93184</t>
    </r>
  </si>
  <si>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MOLDADA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>5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VÃO.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AF_</t>
    </r>
    <r>
      <rPr>
        <sz val="10"/>
        <color rgb="FF000000"/>
        <rFont val="Calibri"/>
        <family val="2"/>
      </rPr>
      <t>0</t>
    </r>
    <r>
      <rPr>
        <sz val="10"/>
        <color rgb="FF000000"/>
        <rFont val="Calibri"/>
        <family val="2"/>
      </rPr>
      <t>3/2</t>
    </r>
    <r>
      <rPr>
        <sz val="10"/>
        <color rgb="FF000000"/>
        <rFont val="Calibri"/>
        <family val="2"/>
      </rPr>
      <t>0</t>
    </r>
    <r>
      <rPr>
        <sz val="10"/>
        <color rgb="FF000000"/>
        <rFont val="Calibri"/>
        <family val="2"/>
      </rPr>
      <t>16</t>
    </r>
  </si>
  <si>
    <t>5-</t>
  </si>
  <si>
    <t>PAREDES E PAINÉIS</t>
  </si>
  <si>
    <t>5.1</t>
  </si>
  <si>
    <t>6-</t>
  </si>
  <si>
    <t>ESQUADRIAS</t>
  </si>
  <si>
    <t>6.1</t>
  </si>
  <si>
    <t>6.2</t>
  </si>
  <si>
    <t>91313</t>
  </si>
  <si>
    <t>KIT DE PORTA DE MADEIRA PARA PINTURA, SEMI-OCA (LEVE OU MÉDIA), PADRÃO POPULAR, 70X210CM, ESPESSURA DE 3,5CM, ITENS INCLUSOS: DOBRADIÇAS, MONTAGEM E INSTALAÇÃO DO BATENTE, FECHADURA COM EXECUÇÃO DO FURO - FORNECIMENTO E INSTALAÇÃO. AF_12/2019</t>
  </si>
  <si>
    <r>
      <rPr>
        <sz val="10"/>
        <color rgb="FF000000"/>
        <rFont val="Calibri"/>
        <family val="2"/>
      </rPr>
      <t>UN</t>
    </r>
  </si>
  <si>
    <t>6.3</t>
  </si>
  <si>
    <r>
      <rPr>
        <sz val="10"/>
        <color rgb="FF000000"/>
        <rFont val="Calibri"/>
        <family val="2"/>
      </rPr>
      <t>102219</t>
    </r>
  </si>
  <si>
    <r>
      <rPr>
        <sz val="10"/>
        <color rgb="FF000000"/>
        <rFont val="Calibri"/>
        <family val="2"/>
      </rPr>
      <t>PI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ACABAM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(PI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ADA)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SMAL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ICO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AC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ADO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M
</t>
    </r>
    <r>
      <rPr>
        <sz val="10"/>
        <color rgb="FF000000"/>
        <rFont val="Calibri"/>
        <family val="2"/>
      </rPr>
      <t>MAD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MÃOS.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01/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021</t>
    </r>
  </si>
  <si>
    <t>6.4</t>
  </si>
  <si>
    <t>6.5</t>
  </si>
  <si>
    <t>94570</t>
  </si>
  <si>
    <t>JANELA DE ALUMÍNIO DE CORRER COM 2 FOLHAS PARA VIDROS, COM VIDROS, BATENTE, ACABAMENTO COM ACETATO OU BRILHANTE E FERRAGENS. EXCLUSIVE ALIZAR E CONTRAMARCO. FORNECIMENTO E INSTALAÇÃO. AF_12/2019</t>
  </si>
  <si>
    <t>7-</t>
  </si>
  <si>
    <t>REVESTIMENTOS</t>
  </si>
  <si>
    <t>7.1</t>
  </si>
  <si>
    <t>7.2</t>
  </si>
  <si>
    <t>7.3</t>
  </si>
  <si>
    <t>7.4</t>
  </si>
  <si>
    <t>8-</t>
  </si>
  <si>
    <t>PISO E CONTRAPISO</t>
  </si>
  <si>
    <t>8.1</t>
  </si>
  <si>
    <r>
      <rPr>
        <sz val="10"/>
        <color rgb="FF000000"/>
        <rFont val="Calibri"/>
        <family val="2"/>
      </rPr>
      <t>3777</t>
    </r>
  </si>
  <si>
    <r>
      <rPr>
        <sz val="10"/>
        <color rgb="FF000000"/>
        <rFont val="Calibri"/>
        <family val="2"/>
      </rPr>
      <t>LO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PLAS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ICA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SADA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=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150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MIC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A</t>
    </r>
  </si>
  <si>
    <t>8.2</t>
  </si>
  <si>
    <t>96622</t>
  </si>
  <si>
    <t>LASTRO COM MATERIAL GRANULAR, APLICAÇÃO EM PISOS OU RADIERS, ESPESSURA DE *5 CM*. AF_08/2017</t>
  </si>
  <si>
    <t>8.3</t>
  </si>
  <si>
    <r>
      <rPr>
        <sz val="10"/>
        <color rgb="FF000000"/>
        <rFont val="Calibri"/>
        <family val="2"/>
      </rPr>
      <t>87640</t>
    </r>
  </si>
  <si>
    <r>
      <rPr>
        <sz val="10"/>
        <color rgb="FF000000"/>
        <rFont val="Calibri"/>
        <family val="2"/>
      </rPr>
      <t>CONT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APISO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AR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AMAS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:</t>
    </r>
    <r>
      <rPr>
        <sz val="10"/>
        <color rgb="FF000000"/>
        <rFont val="Calibri"/>
        <family val="2"/>
      </rPr>
      <t>4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(CIM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IA),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PARO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Â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ICO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COM
</t>
    </r>
    <r>
      <rPr>
        <sz val="10"/>
        <color rgb="FF000000"/>
        <rFont val="Calibri"/>
        <family val="2"/>
      </rPr>
      <t>B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400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LICADO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ÁR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SOBRE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J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RIDO,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SS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4CM.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06/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014</t>
    </r>
  </si>
  <si>
    <t>9-</t>
  </si>
  <si>
    <t>COBERTURAS E PROTEÇÕES</t>
  </si>
  <si>
    <t>9.1</t>
  </si>
  <si>
    <r>
      <rPr>
        <sz val="10"/>
        <color rgb="FF000000"/>
        <rFont val="Calibri"/>
        <family val="2"/>
      </rPr>
      <t>92541</t>
    </r>
  </si>
  <si>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RAMA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MAD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COMPOS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POR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RI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AS,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IBROS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TER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TEL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ADOS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ATÉ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2
</t>
    </r>
    <r>
      <rPr>
        <sz val="10"/>
        <color rgb="FF000000"/>
        <rFont val="Calibri"/>
        <family val="2"/>
      </rPr>
      <t>Á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AS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TEL</t>
    </r>
    <r>
      <rPr>
        <sz val="10"/>
        <color rgb="FF000000"/>
        <rFont val="Calibri"/>
        <family val="2"/>
      </rPr>
      <t>H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RÂMICA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CAPA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AL,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CL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SO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SPOR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ICAL.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07/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019</t>
    </r>
  </si>
  <si>
    <t>9.2</t>
  </si>
  <si>
    <t>94210</t>
  </si>
  <si>
    <t>TELHAMENTO COM TELHA ONDULADA DE FIBROCIMENTO E = 6 MM, COM RECOBRIMENTO LATERAL DE 1 1/4 DE ONDA PARA TELHADO COM INCLINAÇÃO MÁXIMA DE 10°, COM ATÉ 2 ÁGUAS, INCLUSO IÇAMENTO. AF_07/2019</t>
  </si>
  <si>
    <t>9.3</t>
  </si>
  <si>
    <r>
      <rPr>
        <sz val="10"/>
        <color rgb="FF000000"/>
        <rFont val="Calibri"/>
        <family val="2"/>
      </rPr>
      <t>102233</t>
    </r>
  </si>
  <si>
    <r>
      <rPr>
        <sz val="10"/>
        <color rgb="FF000000"/>
        <rFont val="Calibri"/>
        <family val="2"/>
      </rPr>
      <t>PI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IMU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IZA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ARA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MAD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MÃO.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01/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021</t>
    </r>
  </si>
  <si>
    <t>9.4</t>
  </si>
  <si>
    <t>94223</t>
  </si>
  <si>
    <t>CUMEEIRA PARA TELHA DE FIBROCIMENTO ONDULADA E = 6 MM, INCLUSO ACESSÓRIOS DE FIXAÇÃO E IÇAMENTO. AF_07/2019</t>
  </si>
  <si>
    <t>9.6</t>
  </si>
  <si>
    <t>36246</t>
  </si>
  <si>
    <t>ACABAMENTO SIMPLES/CONVENCIONAL PARA FORRO PVC, TIPO "U" OU "C", COR BRANCA, COMPRIMENTO 6 M</t>
  </si>
  <si>
    <t xml:space="preserve">M     </t>
  </si>
  <si>
    <t>9.7</t>
  </si>
  <si>
    <t>96111</t>
  </si>
  <si>
    <t>FORRO EM RÉGUAS DE PVC, FRISADO, PARA AMBIENTES RESIDENCIAIS, INCLUSIVE ESTRUTURA DE FIXAÇÃO. AF_05/2017_P</t>
  </si>
  <si>
    <t>6194</t>
  </si>
  <si>
    <t>BEIRAL COM TABUA *2,5 X 15 CM EM PINUS, MISTA OU EQUIVALENTE DA REGIAO - BRUTA</t>
  </si>
  <si>
    <t>10-</t>
  </si>
  <si>
    <t>LOUÇAS E METAIS</t>
  </si>
  <si>
    <t>10.1</t>
  </si>
  <si>
    <r>
      <rPr>
        <sz val="10"/>
        <color rgb="FF000000"/>
        <rFont val="Calibri"/>
        <family val="2"/>
      </rPr>
      <t>86931</t>
    </r>
  </si>
  <si>
    <r>
      <rPr>
        <sz val="10"/>
        <color rgb="FF000000"/>
        <rFont val="Calibri"/>
        <family val="2"/>
      </rPr>
      <t>VASO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ÁRIO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SIFONADO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IXA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ACOPLADA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LOU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BRA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CL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SO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XÍV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PLÁS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ICO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BRANCO,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1/2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40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FOR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CIM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ALAÇÃO.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01/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020</t>
    </r>
  </si>
  <si>
    <t>10.2</t>
  </si>
  <si>
    <r>
      <rPr>
        <sz val="10"/>
        <color rgb="FF000000"/>
        <rFont val="Calibri"/>
        <family val="2"/>
      </rPr>
      <t>86943</t>
    </r>
  </si>
  <si>
    <r>
      <rPr>
        <sz val="10"/>
        <color rgb="FF000000"/>
        <rFont val="Calibri"/>
        <family val="2"/>
      </rPr>
      <t>LAVA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ÓRIO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LOU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BRA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CA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SUSP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SO,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29,5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X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39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QUIVAL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ADRÃO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PO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 xml:space="preserve">LAR,
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CL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SO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SIFÃO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XÍV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PVC,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VÁLV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LA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FL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XÍV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30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PLÁS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ICO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OR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CROMADA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SA,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PADRÃO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>PULAR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FOR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CIM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ALAÇÃO.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01/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020</t>
    </r>
  </si>
  <si>
    <t>10.3</t>
  </si>
  <si>
    <r>
      <rPr>
        <sz val="10"/>
        <color rgb="FF000000"/>
        <rFont val="Calibri"/>
        <family val="2"/>
      </rPr>
      <t>100860</t>
    </r>
  </si>
  <si>
    <r>
      <rPr>
        <sz val="10"/>
        <color rgb="FF000000"/>
        <rFont val="Calibri"/>
        <family val="2"/>
      </rPr>
      <t>CHU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É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RICO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PO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PLÁS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ICO,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IPO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CHA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–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OR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CIM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Ã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.
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01/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020</t>
    </r>
  </si>
  <si>
    <t>10.4</t>
  </si>
  <si>
    <t>37412</t>
  </si>
  <si>
    <t>BANCADA/BANCA/PIA DE ACO INOXIDAVEL (AISI 430) COM 1 CUBA CENTRAL, COM VALVULA, LISA (SEM ESCORREDOR), DE *0,55 X 1,20* M</t>
  </si>
  <si>
    <t>UN</t>
  </si>
  <si>
    <t>11-</t>
  </si>
  <si>
    <t>INSTALAÇÕES DE ÁGUA FRIA</t>
  </si>
  <si>
    <t>11.1</t>
  </si>
  <si>
    <r>
      <rPr>
        <sz val="10"/>
        <color rgb="FF000000"/>
        <rFont val="Calibri"/>
        <family val="2"/>
      </rPr>
      <t>89970</t>
    </r>
  </si>
  <si>
    <r>
      <rPr>
        <sz val="10"/>
        <color rgb="FF000000"/>
        <rFont val="Calibri"/>
        <family val="2"/>
      </rPr>
      <t>KIT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IS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P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SS</t>
    </r>
    <r>
      <rPr>
        <sz val="10"/>
        <color rgb="FF000000"/>
        <rFont val="Calibri"/>
        <family val="2"/>
      </rPr>
      <t>Ã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BR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ÃO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¾",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CL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SIVE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XÕ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ROS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ÁV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L,
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ALADO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RAMAL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ÁG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FRIA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FOR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CIM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ALAÇÃO.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12/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014</t>
    </r>
  </si>
  <si>
    <t>11.2</t>
  </si>
  <si>
    <r>
      <rPr>
        <sz val="10"/>
        <color rgb="FF000000"/>
        <rFont val="Calibri"/>
        <family val="2"/>
      </rPr>
      <t>89972</t>
    </r>
  </si>
  <si>
    <r>
      <rPr>
        <sz val="10"/>
        <color rgb="FF000000"/>
        <rFont val="Calibri"/>
        <family val="2"/>
      </rPr>
      <t>KIT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IS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RO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GA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BR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ÃO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¾",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CL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SIVE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XÕ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ROS</t>
    </r>
    <r>
      <rPr>
        <sz val="10"/>
        <color rgb="FF000000"/>
        <rFont val="Calibri"/>
        <family val="2"/>
      </rPr>
      <t>C</t>
    </r>
    <r>
      <rPr>
        <sz val="10"/>
        <color rgb="FF000000"/>
        <rFont val="Calibri"/>
        <family val="2"/>
      </rPr>
      <t>ÁV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L,
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ALADO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RAMAL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ÁG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FRIA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-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FOR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CIM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ALAÇÃO.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12/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014</t>
    </r>
  </si>
  <si>
    <t>11.3</t>
  </si>
  <si>
    <r>
      <rPr>
        <sz val="10"/>
        <color rgb="FF000000"/>
        <rFont val="Calibri"/>
        <family val="2"/>
      </rPr>
      <t>94796</t>
    </r>
  </si>
  <si>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OR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BOIA,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ROSCÁVEL,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3/</t>
    </r>
    <r>
      <rPr>
        <sz val="10"/>
        <color rgb="FF000000"/>
        <rFont val="Calibri"/>
        <family val="2"/>
      </rPr>
      <t>4</t>
    </r>
    <r>
      <rPr>
        <sz val="10"/>
        <color rgb="FF000000"/>
        <rFont val="Calibri"/>
        <family val="2"/>
      </rPr>
      <t>”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</t>
    </r>
    <r>
      <rPr>
        <sz val="10"/>
        <color rgb="FF000000"/>
        <rFont val="Calibri"/>
        <family val="2"/>
      </rPr>
      <t>OR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CI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ALA</t>
    </r>
    <r>
      <rPr>
        <sz val="10"/>
        <color rgb="FF000000"/>
        <rFont val="Calibri"/>
        <family val="2"/>
      </rPr>
      <t>D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</t>
    </r>
    <r>
      <rPr>
        <sz val="10"/>
        <color rgb="FF000000"/>
        <rFont val="Calibri"/>
        <family val="2"/>
      </rPr>
      <t>V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Ã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Á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U</t>
    </r>
    <r>
      <rPr>
        <sz val="10"/>
        <color rgb="FF000000"/>
        <rFont val="Calibri"/>
        <family val="2"/>
      </rPr>
      <t xml:space="preserve">A.
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06/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016</t>
    </r>
  </si>
  <si>
    <t>11.4</t>
  </si>
  <si>
    <t>88504</t>
  </si>
  <si>
    <t>CAIXA D´AGUA EM POLIETILENO, 310 LITROS, COM ACESSÓRIOS</t>
  </si>
  <si>
    <t>11.5</t>
  </si>
  <si>
    <t>89957</t>
  </si>
  <si>
    <t>PONTO DE CONSUMO TERMINAL DE ÁGUA FRIA (SUBRAMAL) COM TUBULAÇÃO DE PVC, DN 25 MM, INSTALADO EM RAMAL DE ÁGUA, INCLUSOS RASGO E CHUMBAMENTO EM ALVENARIA. AF_12/2014</t>
  </si>
  <si>
    <t>12-</t>
  </si>
  <si>
    <t>INSTALAÇÕES ELÉTRICAS</t>
  </si>
  <si>
    <t>12.1</t>
  </si>
  <si>
    <t>93143</t>
  </si>
  <si>
    <t>PONTO DE TOMADA RESIDENCIAL INCLUINDO TOMADA 20A/250V, CAIXA ELÉTRICA, ELETRODUTO, CABO, RASGO, QUEBRA E CHUMBAMENTO. AF_01/2016</t>
  </si>
  <si>
    <t>12.2</t>
  </si>
  <si>
    <t>93145</t>
  </si>
  <si>
    <t>PONTO DE ILUMINAÇÃO E TOMADA, RESIDENCIAL, INCLUINDO INTERRUPTOR SIMPLES E TOMADA 10A/250V, CAIXA ELÉTRICA, ELETRODUTO, CABO, RASGO, QUEBRA E CHUMBAMENTO (EXCLUINDO LUMINÁRIA E LÂMPADA). AF_01/2016</t>
  </si>
  <si>
    <t>12.3</t>
  </si>
  <si>
    <t>93144</t>
  </si>
  <si>
    <t>PONTO DE UTILIZAÇÃO DE EQUIPAMENTOS ELÉTRICOS, RESIDENCIAL, INCLUINDO SUPORTE E PLACA, CAIXA ELÉTRICA, ELETRODUTO, CABO, RASGO, QUEBRA E CHUMBAMENTO. AF_01/2016</t>
  </si>
  <si>
    <t>12.4</t>
  </si>
  <si>
    <t>93659</t>
  </si>
  <si>
    <t>DISJUNTOR MONOPOLAR TIPO DIN, CORRENTE NOMINAL DE 50A - FORNECIMENTO E INSTALAÇÃO. AF_10/2020</t>
  </si>
  <si>
    <t>12.5</t>
  </si>
  <si>
    <t>93653</t>
  </si>
  <si>
    <t>DISJUNTOR MONOPOLAR TIPO DIN, CORRENTE NOMINAL DE 10A - FORNECIMENTO E INSTALAÇÃO. AF_10/2020</t>
  </si>
  <si>
    <t>12.6</t>
  </si>
  <si>
    <t>93656</t>
  </si>
  <si>
    <t>DISJUNTOR MONOPOLAR TIPO DIN, CORRENTE NOMINAL DE 25A - FORNECIMENTO E INSTALAÇÃO. AF_10/2020</t>
  </si>
  <si>
    <t>12.7</t>
  </si>
  <si>
    <t>93658</t>
  </si>
  <si>
    <t>DISJUNTOR MONOPOLAR TIPO DIN, CORRENTE NOMINAL DE 40A - FORNECIMENTO E INSTALAÇÃO. AF_10/2020</t>
  </si>
  <si>
    <t>12.8</t>
  </si>
  <si>
    <t>38773</t>
  </si>
  <si>
    <t>LUMINARIA DE TETO PLAFON/PLAFONIER EM PLASTICO COM BASE E27, POTENCIA MAXIMA 60 W (NAO INCLUI LAMPADA)</t>
  </si>
  <si>
    <t xml:space="preserve">UN    </t>
  </si>
  <si>
    <t>12.9</t>
  </si>
  <si>
    <t>97610</t>
  </si>
  <si>
    <t>LÂMPADA COMPACTA DE LED 10 W, BASE E27 - FORNECIMENTO E INSTALAÇÃO. AF_02/2020</t>
  </si>
  <si>
    <t>12.10</t>
  </si>
  <si>
    <t>101876</t>
  </si>
  <si>
    <t>QUADRO DE DISTRIBUIÇÃO DE ENERGIA EM PVC, DE EMBUTIR, SEM BARRAMENTO, PARA 6 DISJUNTORES - FORNECIMENTO E INSTALAÇÃO. AF_10/2020</t>
  </si>
  <si>
    <t>13-</t>
  </si>
  <si>
    <t>IMPERMEABILIZAÇÃO</t>
  </si>
  <si>
    <t>13.1</t>
  </si>
  <si>
    <r>
      <rPr>
        <sz val="10"/>
        <color rgb="FF000000"/>
        <rFont val="Calibri"/>
        <family val="2"/>
      </rPr>
      <t>98562</t>
    </r>
  </si>
  <si>
    <r>
      <rPr>
        <sz val="10"/>
        <color rgb="FF000000"/>
        <rFont val="Calibri"/>
        <family val="2"/>
      </rPr>
      <t>IMP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ABILIZA</t>
    </r>
    <r>
      <rPr>
        <sz val="10"/>
        <color rgb="FF000000"/>
        <rFont val="Calibri"/>
        <family val="2"/>
      </rPr>
      <t>Ç</t>
    </r>
    <r>
      <rPr>
        <sz val="10"/>
        <color rgb="FF000000"/>
        <rFont val="Calibri"/>
        <family val="2"/>
      </rPr>
      <t>ÃO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FLOR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IRA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OU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VI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BALDRAME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AR</t>
    </r>
    <r>
      <rPr>
        <sz val="10"/>
        <color rgb="FF000000"/>
        <rFont val="Calibri"/>
        <family val="2"/>
      </rPr>
      <t>G</t>
    </r>
    <r>
      <rPr>
        <sz val="10"/>
        <color rgb="FF000000"/>
        <rFont val="Calibri"/>
        <family val="2"/>
      </rPr>
      <t>AMAS</t>
    </r>
    <r>
      <rPr>
        <sz val="10"/>
        <color rgb="FF000000"/>
        <rFont val="Calibri"/>
        <family val="2"/>
      </rPr>
      <t>S</t>
    </r>
    <r>
      <rPr>
        <sz val="10"/>
        <color rgb="FF000000"/>
        <rFont val="Calibri"/>
        <family val="2"/>
      </rPr>
      <t>A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DE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CIM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E
</t>
    </r>
    <r>
      <rPr>
        <sz val="10"/>
        <color rgb="FF000000"/>
        <rFont val="Calibri"/>
        <family val="2"/>
      </rPr>
      <t>AR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IA,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COM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ADI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IVO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IMP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RM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ABILIZA</t>
    </r>
    <r>
      <rPr>
        <sz val="10"/>
        <color rgb="FF000000"/>
        <rFont val="Calibri"/>
        <family val="2"/>
      </rPr>
      <t>N</t>
    </r>
    <r>
      <rPr>
        <sz val="10"/>
        <color rgb="FF000000"/>
        <rFont val="Calibri"/>
        <family val="2"/>
      </rPr>
      <t>T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,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=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CM.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AF</t>
    </r>
    <r>
      <rPr>
        <sz val="10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06/</t>
    </r>
    <r>
      <rPr>
        <sz val="10"/>
        <color rgb="FF000000"/>
        <rFont val="Calibri"/>
        <family val="2"/>
      </rPr>
      <t>2</t>
    </r>
    <r>
      <rPr>
        <sz val="10"/>
        <color rgb="FF000000"/>
        <rFont val="Calibri"/>
        <family val="2"/>
      </rPr>
      <t>018</t>
    </r>
  </si>
  <si>
    <t>14-</t>
  </si>
  <si>
    <t>INSTALAÇÕES DE ESGOTO</t>
  </si>
  <si>
    <t>14.1</t>
  </si>
  <si>
    <t>91795</t>
  </si>
  <si>
    <t>(COMPOSIÇÃO REPRESENTATIVA) DO SERVIÇO DE INST. TUBO PVC, SÉRIE N, ESGOTO PREDIAL, 100 MM (INST. RAMAL DESCARGA, RAMAL DE ESG. SANIT., PRUMADA ESG. SANIT., VENTILAÇÃO OU SUB-COLETOR AÉREO), INCL. CONEXÕES E CORTES, FIXAÇÕES, P/ PRÉDIOS. AF_10/2015</t>
  </si>
  <si>
    <t>M</t>
  </si>
  <si>
    <t>14.2</t>
  </si>
  <si>
    <t>91792</t>
  </si>
  <si>
    <t>(COMPOSIÇÃO REPRESENTATIVA) DO SERVIÇO DE INSTALAÇÃO DE TUBO DE PVC, SÉRIE NORMAL, ESGOTO PREDIAL, DN 40 MM (INSTALADO EM RAMAL DE DESCARGA OU RAMAL DE ESGOTO SANITÁRIO), INCLUSIVE CONEXÕES, CORTES E FIXAÇÕES, PARA PRÉDIOS. AF_10/2015</t>
  </si>
  <si>
    <t>14.3</t>
  </si>
  <si>
    <t>91793</t>
  </si>
  <si>
    <t>(COMPOSIÇÃO REPRESENTATIVA) DO SERVIÇO DE INSTALAÇÃO DE TUBO DE PVC, SÉRIE NORMAL, ESGOTO PREDIAL, DN 50 MM (INSTALADO EM RAMAL DE DESCARGA OU RAMAL DE ESGOTO SANITÁRIO), INCLUSIVE CONEXÕES, CORTES E FIXAÇÕES PARA, PRÉDIOS. AF_10/2015</t>
  </si>
  <si>
    <t>14.4</t>
  </si>
  <si>
    <r>
      <rPr>
        <sz val="10"/>
        <color rgb="FF000000"/>
        <rFont val="Calibri"/>
        <family val="2"/>
      </rPr>
      <t>35277</t>
    </r>
  </si>
  <si>
    <t>CAIXA DE GORDURA EM PVC, DIAMETRO DE SAIDA 100 MM, COM TAMPA</t>
  </si>
  <si>
    <t>14.5</t>
  </si>
  <si>
    <t>3278</t>
  </si>
  <si>
    <t>CAIXA INSPECAO, CONCRETO PRE MOLDADO, CIRCULAR, COM TAMPA, D = 40* CM</t>
  </si>
  <si>
    <t>15-</t>
  </si>
  <si>
    <t>REVESTIMENTOS CERÂMICO</t>
  </si>
  <si>
    <t>15.1</t>
  </si>
  <si>
    <t>93391</t>
  </si>
  <si>
    <t>REVESTIMENTO CERÂMICO PARA PISO COM PLACAS TIPO ESMALTADA PADRÃO POPULAR DE DIMENSÕES 35X35 CM APLICADA EM AMBIENTES DE ÁREA MAIOR QUE 10 M2. AF_06/2014</t>
  </si>
  <si>
    <t>Custo total (global)</t>
  </si>
  <si>
    <t>Custo unitario em BDI</t>
  </si>
  <si>
    <t>Custo Unitario com BDI 26,47%</t>
  </si>
  <si>
    <t>**BDI de 26,47%</t>
  </si>
  <si>
    <t>Orçamento Residência Unifamiliar 39,00m²(padrão popular)</t>
  </si>
  <si>
    <t>***Não foram orçados sistema de tratamento do esgoto, e entrada de energia, por considerar que os mesmos já existem no local</t>
  </si>
  <si>
    <t>99059</t>
  </si>
  <si>
    <t>LOCACAO CONVENCIONAL DE OBRA, UTILIZANDO GABARITO DE TÁBUAS CORRIDAS PONTALETADAS A CADA 2,00M -  2 UTILIZAÇÕES. AF_10/2018</t>
  </si>
  <si>
    <t>96555</t>
  </si>
  <si>
    <t>CONCRETAGEM DE BLOCOS DE COROAMENTO E VIGAS BALDRAME, FCK 30 MPA, COM USO DE JERICA  LANÇAMENTO, ADENSAMENTO E ACABAMENTO. AF_06/2017</t>
  </si>
  <si>
    <t>94965</t>
  </si>
  <si>
    <t>CONCRETO FCK = 25MPA, TRAÇO 1:2,3:2,7 (CIMENTO/ AREIA MÉDIA/ BRITA 1)  - PREPARO MECÂNICO COM BETONEIRA 400 L. AF_07/2016</t>
  </si>
  <si>
    <t>89978</t>
  </si>
  <si>
    <t>(COMPOSIÇÃO REPRESENTATIVA) DO SERVIÇO DE ALVENARIA DE VEDAÇÃO DE BLOCOS VAZADOS DE CONCRETO DE 14X19X39CM (ESPESSURA 14CM), PARA EDIFICAÇÃO HABITACIONAL UNIFAMILIAR (CASA) E EDIFICAÇÃO PÚBLICA PADRÃO. AF_12/2014</t>
  </si>
  <si>
    <t>91338</t>
  </si>
  <si>
    <t>PORTA DE ALUMÍNIO DE ABRIR COM LAMBRI, COM GUARNIÇÃO, FIXAÇÃO COM PARAFUSOS - FORNECIMENTO E INSTALAÇÃO. AF_12/2019</t>
  </si>
  <si>
    <t>94559</t>
  </si>
  <si>
    <t>JANELA DE AÇO TIPO BASCULANTE PARA VIDROS, COM BATENTE, FERRAGENS E PINTURA ANTICORROSIVA. EXCLUSIVE VIDROS, ACABAMENTO, ALIZAR E CONTRAMARCO. FORNECIMENTO E INSTALAÇÃO. AF_12/2019</t>
  </si>
  <si>
    <t>87899</t>
  </si>
  <si>
    <t>CHAPISCO APLICADO EM ALVENARIA (COM PRESENÇA DE VÃOS) E ESTRUTURAS DE CONCRETO DE FACHADA, COM ROLO PARA TEXTURA ACRÍLICA.  ARGAMASSA TRAÇO 1:4 E EMULSÃO POLIMÉRICA (ADESIVO) COM PREPARO MANUAL. AF_06/2014</t>
  </si>
  <si>
    <t>87792</t>
  </si>
  <si>
    <t>EMBOÇO OU MASSA ÚNICA EM ARGAMASSA TRAÇO 1:2:8, PREPARO MECÂNICO COM BETONEIRA 400 L, APLICADA MANUALMENTE EM PANOS CEGOS DE FACHADA (SEM PRESENÇA DE VÃOS), ESPESSURA DE 25 MM. AF_06/2014</t>
  </si>
  <si>
    <t>88415</t>
  </si>
  <si>
    <t>APLICAÇÃO MANUAL DE FUNDO SELADOR ACRÍLICO EM PAREDES EXTERNAS DE CASAS. AF_06/2014</t>
  </si>
  <si>
    <t>88489</t>
  </si>
  <si>
    <t>APLICAÇÃO MANUAL DE PINTURA COM TINTA LÁTEX ACRÍLICA EM PAREDES, DUAS DEMÃOS. AF_06/2014</t>
  </si>
  <si>
    <t>8.4</t>
  </si>
  <si>
    <t>94993</t>
  </si>
  <si>
    <t>EXECUÇÃO DE PASSEIO (CALÇADA) OU PISO DE CONCRETO COM CONCRETO MOLDADO IN LOCO, USINADO, ACABAMENTO CONVENCIONAL, ESPESSURA 6 CM, ARMADO. AF_07/2016</t>
  </si>
  <si>
    <t>97975</t>
  </si>
  <si>
    <t>POÇO DE INSPEÇÃO CIRCULAR PARA ESGOTO, EM CONCRETO PRÉ-MOLDADO, DIÂMETRO INTERNO = 0,6 M, PROFUNDIDADE = 1,5 M, EXCLUINDO TAMPÃO. AF_12/2020</t>
  </si>
  <si>
    <t>Água Santa, maio de 2021</t>
  </si>
  <si>
    <t>*Valores atualizados Tabela Sinapi 03/2021</t>
  </si>
  <si>
    <t>7.5</t>
  </si>
  <si>
    <t>89170</t>
  </si>
  <si>
    <t>REVESTIMENTO CERÂMICO PARA PAREDES INTERNAS, MEIA PAREDE, OU PAREDE INTEIRA, PLACAS TIPO ESMALTADA EXTRA DE 20X20 CM, PARA EDIFICAÇÕES HABITACIONAIS UNIFAMILIAR (CASAS) E EDIFICAÇÕES PÚBLICAS PADRÃO. AF_11/2014</t>
  </si>
  <si>
    <t>Custo total (global) 39 m²</t>
  </si>
  <si>
    <t>Orçamento Residência unifamiliar 47,78m² (casa polular)</t>
  </si>
  <si>
    <t>96544</t>
  </si>
  <si>
    <t>ARMAÇÃO DE BLOCO, VIGA BALDRAME OU SAPATA UTILIZANDO AÇO CA-50 DE 6,3 MM - MONTAGEM. AF_06/2017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</si>
</sst>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2" fillId="0" borderId="0" xfId="1" applyFont="1" applyAlignment="1">
      <alignment vertical="top"/>
    </xf>
    <xf numFmtId="0" fontId="3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left" vertical="top"/>
    </xf>
    <xf numFmtId="0" fontId="3" fillId="2" borderId="0" xfId="1" applyFont="1" applyFill="1" applyAlignment="1">
      <alignment vertical="top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1" fontId="4" fillId="0" borderId="1" xfId="1" applyNumberFormat="1" applyFont="1" applyBorder="1" applyAlignment="1">
      <alignment horizontal="left" vertical="top"/>
    </xf>
    <xf numFmtId="0" fontId="4" fillId="0" borderId="1" xfId="1" applyFont="1" applyBorder="1" applyAlignment="1">
      <alignment horizontal="left" vertical="top"/>
    </xf>
    <xf numFmtId="0" fontId="4" fillId="0" borderId="1" xfId="1" applyFont="1" applyBorder="1" applyAlignment="1">
      <alignment vertical="top"/>
    </xf>
    <xf numFmtId="0" fontId="4" fillId="3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3" xfId="1" applyFont="1" applyBorder="1" applyAlignment="1">
      <alignment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4" xfId="1" applyFont="1" applyBorder="1" applyAlignment="1">
      <alignment vertical="top" wrapText="1"/>
    </xf>
    <xf numFmtId="0" fontId="3" fillId="2" borderId="4" xfId="1" applyFont="1" applyFill="1" applyBorder="1" applyAlignment="1">
      <alignment horizontal="left" vertical="top"/>
    </xf>
    <xf numFmtId="0" fontId="4" fillId="0" borderId="2" xfId="1" applyNumberFormat="1" applyFont="1" applyBorder="1" applyAlignment="1">
      <alignment vertical="center" wrapText="1"/>
    </xf>
    <xf numFmtId="164" fontId="4" fillId="0" borderId="4" xfId="1" applyNumberFormat="1" applyFont="1" applyBorder="1" applyAlignment="1">
      <alignment horizontal="right" vertical="center" wrapText="1"/>
    </xf>
    <xf numFmtId="164" fontId="5" fillId="0" borderId="4" xfId="1" applyNumberFormat="1" applyFont="1" applyBorder="1" applyAlignment="1">
      <alignment horizontal="right" vertical="center"/>
    </xf>
    <xf numFmtId="0" fontId="3" fillId="2" borderId="0" xfId="1" applyFont="1" applyFill="1" applyAlignment="1">
      <alignment vertical="center"/>
    </xf>
    <xf numFmtId="0" fontId="4" fillId="0" borderId="2" xfId="1" applyFont="1" applyBorder="1" applyAlignment="1">
      <alignment vertical="center" wrapText="1"/>
    </xf>
    <xf numFmtId="2" fontId="4" fillId="0" borderId="2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164" fontId="4" fillId="0" borderId="4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1" fillId="0" borderId="4" xfId="1" applyBorder="1" applyAlignment="1">
      <alignment vertical="center"/>
    </xf>
    <xf numFmtId="164" fontId="4" fillId="0" borderId="5" xfId="1" applyNumberFormat="1" applyFont="1" applyBorder="1" applyAlignment="1">
      <alignment horizontal="right" vertical="center" wrapText="1"/>
    </xf>
    <xf numFmtId="0" fontId="1" fillId="0" borderId="5" xfId="1" applyBorder="1" applyAlignment="1">
      <alignment vertical="center"/>
    </xf>
    <xf numFmtId="164" fontId="5" fillId="0" borderId="5" xfId="1" applyNumberFormat="1" applyFont="1" applyBorder="1" applyAlignment="1">
      <alignment horizontal="right" vertical="center"/>
    </xf>
    <xf numFmtId="0" fontId="1" fillId="0" borderId="7" xfId="1" applyBorder="1" applyAlignment="1">
      <alignment vertical="center"/>
    </xf>
    <xf numFmtId="0" fontId="4" fillId="0" borderId="4" xfId="1" applyNumberFormat="1" applyFont="1" applyBorder="1" applyAlignment="1">
      <alignment vertical="center" wrapText="1"/>
    </xf>
    <xf numFmtId="0" fontId="1" fillId="0" borderId="0" xfId="1" applyAlignment="1">
      <alignment vertical="center"/>
    </xf>
    <xf numFmtId="164" fontId="1" fillId="4" borderId="8" xfId="1" applyNumberFormat="1" applyFill="1" applyBorder="1" applyAlignment="1">
      <alignment vertical="center"/>
    </xf>
    <xf numFmtId="0" fontId="3" fillId="2" borderId="4" xfId="1" applyFont="1" applyFill="1" applyBorder="1" applyAlignment="1">
      <alignment horizontal="left" vertical="top" wrapText="1"/>
    </xf>
    <xf numFmtId="0" fontId="1" fillId="0" borderId="0" xfId="1" applyAlignment="1"/>
    <xf numFmtId="0" fontId="1" fillId="4" borderId="7" xfId="1" applyFill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1" fillId="0" borderId="0" xfId="1" applyAlignment="1">
      <alignment horizontal="right"/>
    </xf>
    <xf numFmtId="164" fontId="1" fillId="0" borderId="0" xfId="1" applyNumberFormat="1"/>
    <xf numFmtId="0" fontId="4" fillId="0" borderId="2" xfId="1" applyNumberFormat="1" applyFont="1" applyBorder="1" applyAlignment="1">
      <alignment vertical="top" wrapText="1"/>
    </xf>
    <xf numFmtId="2" fontId="4" fillId="0" borderId="2" xfId="1" applyNumberFormat="1" applyFont="1" applyBorder="1" applyAlignment="1">
      <alignment vertical="top" wrapText="1"/>
    </xf>
    <xf numFmtId="0" fontId="4" fillId="0" borderId="2" xfId="1" applyFont="1" applyBorder="1" applyAlignment="1">
      <alignment vertical="top"/>
    </xf>
    <xf numFmtId="0" fontId="6" fillId="0" borderId="2" xfId="1" applyFont="1" applyBorder="1" applyAlignment="1">
      <alignment vertical="top" wrapText="1"/>
    </xf>
    <xf numFmtId="0" fontId="1" fillId="0" borderId="4" xfId="1" applyBorder="1"/>
    <xf numFmtId="0" fontId="1" fillId="0" borderId="5" xfId="1" applyBorder="1"/>
    <xf numFmtId="0" fontId="1" fillId="0" borderId="7" xfId="1" applyBorder="1"/>
    <xf numFmtId="0" fontId="4" fillId="0" borderId="4" xfId="1" applyNumberFormat="1" applyFont="1" applyBorder="1" applyAlignment="1">
      <alignment vertical="top" wrapText="1"/>
    </xf>
    <xf numFmtId="0" fontId="1" fillId="4" borderId="7" xfId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164" fontId="1" fillId="4" borderId="8" xfId="1" applyNumberFormat="1" applyFill="1" applyBorder="1"/>
    <xf numFmtId="164" fontId="3" fillId="2" borderId="0" xfId="1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tabSelected="1" topLeftCell="A52" zoomScale="80" zoomScaleNormal="80" workbookViewId="0">
      <selection activeCell="K14" sqref="K14"/>
    </sheetView>
  </sheetViews>
  <sheetFormatPr defaultRowHeight="15" x14ac:dyDescent="0.25"/>
  <cols>
    <col min="1" max="1" width="9.140625" style="1"/>
    <col min="2" max="2" width="10.140625" style="1" customWidth="1"/>
    <col min="3" max="3" width="97.7109375" style="1" customWidth="1"/>
    <col min="4" max="4" width="10.85546875" style="1" customWidth="1"/>
    <col min="5" max="5" width="14.7109375" style="1" customWidth="1"/>
    <col min="6" max="6" width="16.85546875" style="1" customWidth="1"/>
    <col min="7" max="7" width="18.42578125" style="1" customWidth="1"/>
    <col min="8" max="8" width="15.140625" style="1" customWidth="1"/>
    <col min="9" max="16384" width="9.140625" style="1"/>
  </cols>
  <sheetData>
    <row r="2" spans="1:12" x14ac:dyDescent="0.25">
      <c r="C2" s="1" t="s">
        <v>257</v>
      </c>
      <c r="L2" s="1">
        <v>1.2646999999999999</v>
      </c>
    </row>
    <row r="3" spans="1:12" x14ac:dyDescent="0.25">
      <c r="B3" s="2"/>
      <c r="C3" s="2"/>
      <c r="D3" s="2"/>
      <c r="E3" s="2"/>
      <c r="F3" s="2"/>
      <c r="G3" s="2"/>
    </row>
    <row r="4" spans="1:12" ht="37.5" x14ac:dyDescent="0.25">
      <c r="A4" s="3" t="s">
        <v>0</v>
      </c>
      <c r="B4" s="3" t="s">
        <v>1</v>
      </c>
      <c r="C4" s="4" t="s">
        <v>2</v>
      </c>
      <c r="D4" s="3" t="s">
        <v>3</v>
      </c>
      <c r="E4" s="5" t="s">
        <v>4</v>
      </c>
      <c r="F4" s="39" t="s">
        <v>221</v>
      </c>
      <c r="G4" s="39" t="s">
        <v>222</v>
      </c>
      <c r="H4" s="39" t="s">
        <v>5</v>
      </c>
    </row>
    <row r="5" spans="1:12" ht="18.75" x14ac:dyDescent="0.25">
      <c r="A5" s="6" t="s">
        <v>6</v>
      </c>
      <c r="B5" s="6"/>
      <c r="C5" s="6" t="s">
        <v>7</v>
      </c>
      <c r="D5" s="6"/>
      <c r="E5" s="6"/>
      <c r="F5" s="6"/>
      <c r="G5" s="6"/>
      <c r="H5" s="6"/>
    </row>
    <row r="6" spans="1:12" ht="25.5" x14ac:dyDescent="0.25">
      <c r="A6" s="7" t="s">
        <v>8</v>
      </c>
      <c r="B6" s="7" t="s">
        <v>226</v>
      </c>
      <c r="C6" s="7" t="s">
        <v>227</v>
      </c>
      <c r="D6" s="8" t="s">
        <v>202</v>
      </c>
      <c r="E6" s="45">
        <v>47.78</v>
      </c>
      <c r="F6" s="22">
        <v>40.72</v>
      </c>
      <c r="G6" s="22">
        <f>F6*$L$2</f>
        <v>51.498583999999994</v>
      </c>
      <c r="H6" s="23">
        <f>E6*G6</f>
        <v>2460.60234352</v>
      </c>
    </row>
    <row r="7" spans="1:12" ht="18.75" x14ac:dyDescent="0.25">
      <c r="A7" s="6" t="s">
        <v>10</v>
      </c>
      <c r="B7" s="6"/>
      <c r="C7" s="6" t="s">
        <v>11</v>
      </c>
      <c r="D7" s="6"/>
      <c r="E7" s="6"/>
      <c r="F7" s="56"/>
      <c r="G7" s="56"/>
      <c r="H7" s="56"/>
    </row>
    <row r="8" spans="1:12" x14ac:dyDescent="0.25">
      <c r="A8" s="7" t="s">
        <v>12</v>
      </c>
      <c r="B8" s="7" t="s">
        <v>13</v>
      </c>
      <c r="C8" s="7" t="s">
        <v>14</v>
      </c>
      <c r="D8" s="8" t="s">
        <v>15</v>
      </c>
      <c r="E8" s="9">
        <v>7</v>
      </c>
      <c r="F8" s="22">
        <v>60.72</v>
      </c>
      <c r="G8" s="22">
        <f t="shared" ref="G8:G15" si="0">F8*$L$2</f>
        <v>76.792583999999991</v>
      </c>
      <c r="H8" s="23">
        <f t="shared" ref="H8:H15" si="1">E8*G8</f>
        <v>537.54808799999989</v>
      </c>
    </row>
    <row r="9" spans="1:12" ht="25.5" x14ac:dyDescent="0.25">
      <c r="A9" s="7" t="s">
        <v>16</v>
      </c>
      <c r="B9" s="7" t="s">
        <v>17</v>
      </c>
      <c r="C9" s="7" t="s">
        <v>18</v>
      </c>
      <c r="D9" s="8" t="s">
        <v>15</v>
      </c>
      <c r="E9" s="46">
        <f>0.65*0.75*9*0.05+44.1*0.3*0.05</f>
        <v>0.88087500000000007</v>
      </c>
      <c r="F9" s="22">
        <v>170.81</v>
      </c>
      <c r="G9" s="22">
        <f t="shared" si="0"/>
        <v>216.02340699999999</v>
      </c>
      <c r="H9" s="23">
        <f t="shared" si="1"/>
        <v>190.289618641125</v>
      </c>
    </row>
    <row r="10" spans="1:12" ht="25.5" x14ac:dyDescent="0.25">
      <c r="A10" s="7" t="s">
        <v>19</v>
      </c>
      <c r="B10" s="7" t="s">
        <v>20</v>
      </c>
      <c r="C10" s="7" t="s">
        <v>21</v>
      </c>
      <c r="D10" s="8" t="s">
        <v>22</v>
      </c>
      <c r="E10" s="9">
        <v>26.02</v>
      </c>
      <c r="F10" s="22">
        <v>54.47</v>
      </c>
      <c r="G10" s="22">
        <f t="shared" si="0"/>
        <v>68.888208999999989</v>
      </c>
      <c r="H10" s="23">
        <f t="shared" si="1"/>
        <v>1792.4711981799996</v>
      </c>
    </row>
    <row r="11" spans="1:12" x14ac:dyDescent="0.25">
      <c r="A11" s="7" t="s">
        <v>23</v>
      </c>
      <c r="B11" s="7" t="s">
        <v>24</v>
      </c>
      <c r="C11" s="7" t="s">
        <v>25</v>
      </c>
      <c r="D11" s="8" t="s">
        <v>26</v>
      </c>
      <c r="E11" s="9">
        <v>56.4</v>
      </c>
      <c r="F11" s="22">
        <v>17.21</v>
      </c>
      <c r="G11" s="22">
        <f t="shared" si="0"/>
        <v>21.765487</v>
      </c>
      <c r="H11" s="23">
        <f t="shared" si="1"/>
        <v>1227.5734668</v>
      </c>
    </row>
    <row r="12" spans="1:12" x14ac:dyDescent="0.25">
      <c r="A12" s="7"/>
      <c r="B12" s="7" t="s">
        <v>258</v>
      </c>
      <c r="C12" s="7" t="s">
        <v>259</v>
      </c>
      <c r="D12" s="8" t="s">
        <v>26</v>
      </c>
      <c r="E12" s="45">
        <v>1.6</v>
      </c>
      <c r="F12" s="22">
        <v>16.600000000000001</v>
      </c>
      <c r="G12" s="22">
        <f t="shared" si="0"/>
        <v>20.994019999999999</v>
      </c>
      <c r="H12" s="23">
        <f t="shared" si="1"/>
        <v>33.590432</v>
      </c>
    </row>
    <row r="13" spans="1:12" x14ac:dyDescent="0.25">
      <c r="A13" s="7" t="s">
        <v>27</v>
      </c>
      <c r="B13" s="7" t="s">
        <v>28</v>
      </c>
      <c r="C13" s="7" t="s">
        <v>29</v>
      </c>
      <c r="D13" s="8" t="s">
        <v>26</v>
      </c>
      <c r="E13" s="9">
        <v>143.69999999999999</v>
      </c>
      <c r="F13" s="22">
        <v>14.27</v>
      </c>
      <c r="G13" s="22">
        <f t="shared" si="0"/>
        <v>18.047269</v>
      </c>
      <c r="H13" s="23">
        <f t="shared" si="1"/>
        <v>2593.3925552999999</v>
      </c>
    </row>
    <row r="14" spans="1:12" ht="25.5" x14ac:dyDescent="0.25">
      <c r="A14" s="7" t="s">
        <v>33</v>
      </c>
      <c r="B14" s="7" t="s">
        <v>228</v>
      </c>
      <c r="C14" s="7" t="s">
        <v>229</v>
      </c>
      <c r="D14" s="8" t="s">
        <v>36</v>
      </c>
      <c r="E14" s="9">
        <v>2.2200000000000002</v>
      </c>
      <c r="F14" s="22">
        <v>520.22</v>
      </c>
      <c r="G14" s="22">
        <f t="shared" si="0"/>
        <v>657.922234</v>
      </c>
      <c r="H14" s="23">
        <f t="shared" si="1"/>
        <v>1460.58735948</v>
      </c>
    </row>
    <row r="15" spans="1:12" x14ac:dyDescent="0.25">
      <c r="A15" s="7" t="s">
        <v>34</v>
      </c>
      <c r="B15" s="10">
        <v>93382</v>
      </c>
      <c r="C15" s="11" t="s">
        <v>35</v>
      </c>
      <c r="D15" s="12" t="s">
        <v>36</v>
      </c>
      <c r="E15" s="47">
        <f>E8-E14</f>
        <v>4.7799999999999994</v>
      </c>
      <c r="F15" s="28">
        <v>24.95</v>
      </c>
      <c r="G15" s="28">
        <f t="shared" si="0"/>
        <v>31.554264999999997</v>
      </c>
      <c r="H15" s="23">
        <f t="shared" si="1"/>
        <v>150.82938669999996</v>
      </c>
    </row>
    <row r="16" spans="1:12" ht="18.75" x14ac:dyDescent="0.25">
      <c r="A16" s="6" t="s">
        <v>37</v>
      </c>
      <c r="B16" s="6"/>
      <c r="C16" s="6" t="s">
        <v>38</v>
      </c>
      <c r="D16" s="6"/>
      <c r="E16" s="6"/>
      <c r="F16" s="56"/>
      <c r="G16" s="56"/>
      <c r="H16" s="56"/>
    </row>
    <row r="17" spans="1:8" ht="25.5" x14ac:dyDescent="0.25">
      <c r="A17" s="7" t="s">
        <v>39</v>
      </c>
      <c r="B17" s="7" t="s">
        <v>40</v>
      </c>
      <c r="C17" s="7" t="s">
        <v>41</v>
      </c>
      <c r="D17" s="8" t="s">
        <v>22</v>
      </c>
      <c r="E17" s="9">
        <v>11.93</v>
      </c>
      <c r="F17" s="22">
        <v>88.81</v>
      </c>
      <c r="G17" s="22">
        <f t="shared" ref="G17:G23" si="2">F17*$L$2</f>
        <v>112.31800699999999</v>
      </c>
      <c r="H17" s="23">
        <f t="shared" ref="H17:H23" si="3">E17*G17</f>
        <v>1339.9538235099999</v>
      </c>
    </row>
    <row r="18" spans="1:8" ht="25.5" x14ac:dyDescent="0.25">
      <c r="A18" s="7" t="s">
        <v>42</v>
      </c>
      <c r="B18" s="7" t="s">
        <v>43</v>
      </c>
      <c r="C18" s="7" t="s">
        <v>44</v>
      </c>
      <c r="D18" s="8" t="s">
        <v>22</v>
      </c>
      <c r="E18" s="9">
        <v>34.880000000000003</v>
      </c>
      <c r="F18" s="22">
        <v>109.55</v>
      </c>
      <c r="G18" s="22">
        <f t="shared" si="2"/>
        <v>138.54788499999998</v>
      </c>
      <c r="H18" s="23">
        <f t="shared" si="3"/>
        <v>4832.5502287999998</v>
      </c>
    </row>
    <row r="19" spans="1:8" ht="25.5" x14ac:dyDescent="0.25">
      <c r="A19" s="7" t="s">
        <v>45</v>
      </c>
      <c r="B19" s="7" t="s">
        <v>46</v>
      </c>
      <c r="C19" s="7" t="s">
        <v>47</v>
      </c>
      <c r="D19" s="8" t="s">
        <v>26</v>
      </c>
      <c r="E19" s="9">
        <v>72.849999999999994</v>
      </c>
      <c r="F19" s="22">
        <v>17.28</v>
      </c>
      <c r="G19" s="22">
        <f t="shared" si="2"/>
        <v>21.854016000000001</v>
      </c>
      <c r="H19" s="23">
        <f t="shared" si="3"/>
        <v>1592.0650656</v>
      </c>
    </row>
    <row r="20" spans="1:8" ht="25.5" x14ac:dyDescent="0.25">
      <c r="A20" s="7" t="s">
        <v>48</v>
      </c>
      <c r="B20" s="7" t="s">
        <v>49</v>
      </c>
      <c r="C20" s="7" t="s">
        <v>50</v>
      </c>
      <c r="D20" s="8" t="s">
        <v>26</v>
      </c>
      <c r="E20" s="9">
        <v>83.9</v>
      </c>
      <c r="F20" s="22">
        <v>15.81</v>
      </c>
      <c r="G20" s="22">
        <f t="shared" si="2"/>
        <v>19.994907000000001</v>
      </c>
      <c r="H20" s="23">
        <f t="shared" si="3"/>
        <v>1677.5726973000003</v>
      </c>
    </row>
    <row r="21" spans="1:8" ht="25.5" x14ac:dyDescent="0.25">
      <c r="A21" s="7" t="s">
        <v>51</v>
      </c>
      <c r="B21" s="7" t="s">
        <v>52</v>
      </c>
      <c r="C21" s="7" t="s">
        <v>53</v>
      </c>
      <c r="D21" s="8" t="s">
        <v>26</v>
      </c>
      <c r="E21" s="9">
        <v>89.21</v>
      </c>
      <c r="F21" s="22">
        <v>14.22</v>
      </c>
      <c r="G21" s="22">
        <f t="shared" si="2"/>
        <v>17.984034000000001</v>
      </c>
      <c r="H21" s="23">
        <f t="shared" si="3"/>
        <v>1604.3556731399999</v>
      </c>
    </row>
    <row r="22" spans="1:8" x14ac:dyDescent="0.25">
      <c r="A22" s="7" t="s">
        <v>54</v>
      </c>
      <c r="B22" s="7" t="s">
        <v>55</v>
      </c>
      <c r="C22" s="7" t="s">
        <v>56</v>
      </c>
      <c r="D22" s="8" t="s">
        <v>36</v>
      </c>
      <c r="E22" s="9">
        <v>4.01</v>
      </c>
      <c r="F22" s="22">
        <v>154.46</v>
      </c>
      <c r="G22" s="22">
        <f t="shared" si="2"/>
        <v>195.345562</v>
      </c>
      <c r="H22" s="23">
        <f t="shared" si="3"/>
        <v>783.33570362</v>
      </c>
    </row>
    <row r="23" spans="1:8" ht="25.5" x14ac:dyDescent="0.25">
      <c r="A23" s="7" t="s">
        <v>57</v>
      </c>
      <c r="B23" s="7" t="s">
        <v>230</v>
      </c>
      <c r="C23" s="7" t="s">
        <v>231</v>
      </c>
      <c r="D23" s="8" t="s">
        <v>36</v>
      </c>
      <c r="E23" s="9">
        <v>4.01</v>
      </c>
      <c r="F23" s="22">
        <v>370.37</v>
      </c>
      <c r="G23" s="22">
        <f t="shared" si="2"/>
        <v>468.40693899999997</v>
      </c>
      <c r="H23" s="23">
        <f t="shared" si="3"/>
        <v>1878.3118253899997</v>
      </c>
    </row>
    <row r="24" spans="1:8" ht="18.75" x14ac:dyDescent="0.25">
      <c r="A24" s="6" t="s">
        <v>58</v>
      </c>
      <c r="B24" s="6"/>
      <c r="C24" s="6" t="s">
        <v>59</v>
      </c>
      <c r="D24" s="6"/>
      <c r="E24" s="6"/>
      <c r="F24" s="56"/>
      <c r="G24" s="56"/>
      <c r="H24" s="56"/>
    </row>
    <row r="25" spans="1:8" x14ac:dyDescent="0.25">
      <c r="A25" s="7" t="s">
        <v>60</v>
      </c>
      <c r="B25" s="7" t="s">
        <v>61</v>
      </c>
      <c r="C25" s="7" t="s">
        <v>62</v>
      </c>
      <c r="D25" s="8" t="s">
        <v>63</v>
      </c>
      <c r="E25" s="9">
        <v>10.199999999999999</v>
      </c>
      <c r="F25" s="22">
        <v>38.07</v>
      </c>
      <c r="G25" s="22">
        <f t="shared" ref="G25:G27" si="4">F25*$L$2</f>
        <v>48.147129</v>
      </c>
      <c r="H25" s="23">
        <f t="shared" ref="H25:H27" si="5">E25*G25</f>
        <v>491.10071579999999</v>
      </c>
    </row>
    <row r="26" spans="1:8" x14ac:dyDescent="0.25">
      <c r="A26" s="7" t="s">
        <v>64</v>
      </c>
      <c r="B26" s="7" t="s">
        <v>65</v>
      </c>
      <c r="C26" s="7" t="s">
        <v>66</v>
      </c>
      <c r="D26" s="8" t="s">
        <v>63</v>
      </c>
      <c r="E26" s="9">
        <v>10.199999999999999</v>
      </c>
      <c r="F26" s="22">
        <v>37.32</v>
      </c>
      <c r="G26" s="22">
        <f t="shared" si="4"/>
        <v>47.198603999999996</v>
      </c>
      <c r="H26" s="23">
        <f t="shared" si="5"/>
        <v>481.42576079999992</v>
      </c>
    </row>
    <row r="27" spans="1:8" x14ac:dyDescent="0.25">
      <c r="A27" s="7" t="s">
        <v>67</v>
      </c>
      <c r="B27" s="7" t="s">
        <v>68</v>
      </c>
      <c r="C27" s="7" t="s">
        <v>69</v>
      </c>
      <c r="D27" s="8" t="s">
        <v>63</v>
      </c>
      <c r="E27" s="9">
        <v>6.7</v>
      </c>
      <c r="F27" s="22">
        <v>27.86</v>
      </c>
      <c r="G27" s="22">
        <f t="shared" si="4"/>
        <v>35.234541999999998</v>
      </c>
      <c r="H27" s="23">
        <f t="shared" si="5"/>
        <v>236.07143139999999</v>
      </c>
    </row>
    <row r="28" spans="1:8" ht="18.75" x14ac:dyDescent="0.25">
      <c r="A28" s="6" t="s">
        <v>70</v>
      </c>
      <c r="B28" s="6"/>
      <c r="C28" s="6" t="s">
        <v>71</v>
      </c>
      <c r="D28" s="6"/>
      <c r="E28" s="6"/>
      <c r="F28" s="56"/>
      <c r="G28" s="56"/>
      <c r="H28" s="56"/>
    </row>
    <row r="29" spans="1:8" x14ac:dyDescent="0.25">
      <c r="A29" s="7" t="s">
        <v>72</v>
      </c>
      <c r="B29" s="7" t="s">
        <v>232</v>
      </c>
      <c r="C29" s="11" t="s">
        <v>233</v>
      </c>
      <c r="D29" s="8" t="s">
        <v>9</v>
      </c>
      <c r="E29" s="48">
        <v>84.01</v>
      </c>
      <c r="F29" s="22">
        <v>81.38</v>
      </c>
      <c r="G29" s="22">
        <f>F29*$L$2</f>
        <v>102.92128599999999</v>
      </c>
      <c r="H29" s="23">
        <f>E29*G29</f>
        <v>8646.4172368599993</v>
      </c>
    </row>
    <row r="30" spans="1:8" ht="18.75" x14ac:dyDescent="0.25">
      <c r="A30" s="6" t="s">
        <v>73</v>
      </c>
      <c r="B30" s="6"/>
      <c r="C30" s="6" t="s">
        <v>74</v>
      </c>
      <c r="D30" s="6"/>
      <c r="E30" s="6"/>
      <c r="F30" s="56"/>
      <c r="G30" s="56"/>
      <c r="H30" s="56"/>
    </row>
    <row r="31" spans="1:8" ht="25.5" x14ac:dyDescent="0.25">
      <c r="A31" s="13" t="s">
        <v>75</v>
      </c>
      <c r="B31" s="13" t="s">
        <v>234</v>
      </c>
      <c r="C31" s="13" t="s">
        <v>235</v>
      </c>
      <c r="D31" s="8" t="s">
        <v>9</v>
      </c>
      <c r="E31" s="9">
        <v>1.68</v>
      </c>
      <c r="F31" s="22">
        <v>741.56</v>
      </c>
      <c r="G31" s="22">
        <f t="shared" ref="G31:G86" si="6">F31*$L$2</f>
        <v>937.85093199999983</v>
      </c>
      <c r="H31" s="23">
        <f t="shared" ref="H31:H35" si="7">E31*G31</f>
        <v>1575.5895657599997</v>
      </c>
    </row>
    <row r="32" spans="1:8" ht="38.25" x14ac:dyDescent="0.25">
      <c r="A32" s="7" t="s">
        <v>76</v>
      </c>
      <c r="B32" s="7" t="s">
        <v>77</v>
      </c>
      <c r="C32" s="7" t="s">
        <v>78</v>
      </c>
      <c r="D32" s="8" t="s">
        <v>79</v>
      </c>
      <c r="E32" s="9">
        <v>4</v>
      </c>
      <c r="F32" s="22">
        <v>678.85</v>
      </c>
      <c r="G32" s="22">
        <f t="shared" si="6"/>
        <v>858.54159500000003</v>
      </c>
      <c r="H32" s="23">
        <f t="shared" si="7"/>
        <v>3434.1663800000001</v>
      </c>
    </row>
    <row r="33" spans="1:8" ht="25.5" x14ac:dyDescent="0.25">
      <c r="A33" s="13" t="s">
        <v>80</v>
      </c>
      <c r="B33" s="7" t="s">
        <v>81</v>
      </c>
      <c r="C33" s="7" t="s">
        <v>82</v>
      </c>
      <c r="D33" s="8" t="s">
        <v>22</v>
      </c>
      <c r="E33" s="9">
        <f>(0.7*4)*2.1*2</f>
        <v>11.76</v>
      </c>
      <c r="F33" s="22">
        <v>11.39</v>
      </c>
      <c r="G33" s="22">
        <f t="shared" si="6"/>
        <v>14.404933</v>
      </c>
      <c r="H33" s="23">
        <f t="shared" si="7"/>
        <v>169.40201207999999</v>
      </c>
    </row>
    <row r="34" spans="1:8" ht="25.5" x14ac:dyDescent="0.25">
      <c r="A34" s="7" t="s">
        <v>83</v>
      </c>
      <c r="B34" s="7" t="s">
        <v>236</v>
      </c>
      <c r="C34" s="7" t="s">
        <v>237</v>
      </c>
      <c r="D34" s="8" t="s">
        <v>9</v>
      </c>
      <c r="E34" s="9">
        <f>0.6*0.6</f>
        <v>0.36</v>
      </c>
      <c r="F34" s="22">
        <v>569.37</v>
      </c>
      <c r="G34" s="22">
        <f t="shared" si="6"/>
        <v>720.08223899999996</v>
      </c>
      <c r="H34" s="23">
        <f t="shared" si="7"/>
        <v>259.22960603999996</v>
      </c>
    </row>
    <row r="35" spans="1:8" ht="25.5" x14ac:dyDescent="0.25">
      <c r="A35" s="13" t="s">
        <v>84</v>
      </c>
      <c r="B35" s="7" t="s">
        <v>85</v>
      </c>
      <c r="C35" s="7" t="s">
        <v>86</v>
      </c>
      <c r="D35" s="8" t="s">
        <v>22</v>
      </c>
      <c r="E35" s="9">
        <v>6</v>
      </c>
      <c r="F35" s="22">
        <v>330.44</v>
      </c>
      <c r="G35" s="22">
        <f t="shared" si="6"/>
        <v>417.90746799999999</v>
      </c>
      <c r="H35" s="23">
        <f t="shared" si="7"/>
        <v>2507.4448080000002</v>
      </c>
    </row>
    <row r="36" spans="1:8" ht="18.75" x14ac:dyDescent="0.25">
      <c r="A36" s="6" t="s">
        <v>87</v>
      </c>
      <c r="B36" s="6"/>
      <c r="C36" s="6" t="s">
        <v>88</v>
      </c>
      <c r="D36" s="6"/>
      <c r="E36" s="6"/>
      <c r="F36" s="56"/>
      <c r="G36" s="56"/>
      <c r="H36" s="56"/>
    </row>
    <row r="37" spans="1:8" ht="38.25" x14ac:dyDescent="0.25">
      <c r="A37" s="7" t="s">
        <v>89</v>
      </c>
      <c r="B37" s="7" t="s">
        <v>238</v>
      </c>
      <c r="C37" s="7" t="s">
        <v>239</v>
      </c>
      <c r="D37" s="8" t="s">
        <v>9</v>
      </c>
      <c r="E37" s="48">
        <f>E29*2</f>
        <v>168.02</v>
      </c>
      <c r="F37" s="22">
        <v>6.88</v>
      </c>
      <c r="G37" s="22">
        <f t="shared" si="6"/>
        <v>8.701136</v>
      </c>
      <c r="H37" s="23">
        <f t="shared" ref="H37:H41" si="8">E37*G37</f>
        <v>1461.9648707200001</v>
      </c>
    </row>
    <row r="38" spans="1:8" x14ac:dyDescent="0.25">
      <c r="A38" s="7" t="s">
        <v>90</v>
      </c>
      <c r="B38" s="7" t="s">
        <v>240</v>
      </c>
      <c r="C38" s="11" t="s">
        <v>241</v>
      </c>
      <c r="D38" s="8" t="s">
        <v>9</v>
      </c>
      <c r="E38" s="48">
        <v>168.02</v>
      </c>
      <c r="F38" s="22">
        <v>29.28</v>
      </c>
      <c r="G38" s="22">
        <f t="shared" si="6"/>
        <v>37.030416000000002</v>
      </c>
      <c r="H38" s="23">
        <f t="shared" si="8"/>
        <v>6221.8504963200012</v>
      </c>
    </row>
    <row r="39" spans="1:8" ht="25.5" x14ac:dyDescent="0.25">
      <c r="A39" s="7" t="s">
        <v>91</v>
      </c>
      <c r="B39" s="7" t="s">
        <v>254</v>
      </c>
      <c r="C39" s="7" t="s">
        <v>255</v>
      </c>
      <c r="D39" s="8" t="s">
        <v>9</v>
      </c>
      <c r="E39" s="48">
        <v>15.17</v>
      </c>
      <c r="F39" s="22">
        <v>53.41</v>
      </c>
      <c r="G39" s="22">
        <f t="shared" ref="G39" si="9">F39*$L$2</f>
        <v>67.547626999999991</v>
      </c>
      <c r="H39" s="23">
        <f t="shared" ref="H39" si="10">E39*G39</f>
        <v>1024.6975015899998</v>
      </c>
    </row>
    <row r="40" spans="1:8" x14ac:dyDescent="0.25">
      <c r="A40" s="7" t="s">
        <v>92</v>
      </c>
      <c r="B40" s="7" t="s">
        <v>242</v>
      </c>
      <c r="C40" s="7" t="s">
        <v>243</v>
      </c>
      <c r="D40" s="8" t="s">
        <v>9</v>
      </c>
      <c r="E40" s="48">
        <v>152.85000000000002</v>
      </c>
      <c r="F40" s="22">
        <v>2.23</v>
      </c>
      <c r="G40" s="22">
        <f t="shared" si="6"/>
        <v>2.820281</v>
      </c>
      <c r="H40" s="23">
        <f t="shared" si="8"/>
        <v>431.07995085000005</v>
      </c>
    </row>
    <row r="41" spans="1:8" x14ac:dyDescent="0.25">
      <c r="A41" s="7" t="s">
        <v>253</v>
      </c>
      <c r="B41" s="7" t="s">
        <v>244</v>
      </c>
      <c r="C41" s="7" t="s">
        <v>245</v>
      </c>
      <c r="D41" s="8" t="s">
        <v>9</v>
      </c>
      <c r="E41" s="48">
        <v>152.85000000000002</v>
      </c>
      <c r="F41" s="22">
        <v>12.94</v>
      </c>
      <c r="G41" s="22">
        <f t="shared" si="6"/>
        <v>16.365217999999999</v>
      </c>
      <c r="H41" s="23">
        <f t="shared" si="8"/>
        <v>2501.4235713000003</v>
      </c>
    </row>
    <row r="42" spans="1:8" ht="18.75" x14ac:dyDescent="0.25">
      <c r="A42" s="6" t="s">
        <v>93</v>
      </c>
      <c r="B42" s="6"/>
      <c r="C42" s="6" t="s">
        <v>94</v>
      </c>
      <c r="D42" s="6"/>
      <c r="E42" s="6"/>
      <c r="F42" s="56"/>
      <c r="G42" s="56"/>
      <c r="H42" s="56"/>
    </row>
    <row r="43" spans="1:8" x14ac:dyDescent="0.25">
      <c r="A43" s="7" t="s">
        <v>95</v>
      </c>
      <c r="B43" s="7" t="s">
        <v>96</v>
      </c>
      <c r="C43" s="7" t="s">
        <v>97</v>
      </c>
      <c r="D43" s="8" t="s">
        <v>22</v>
      </c>
      <c r="E43" s="9">
        <v>47.78</v>
      </c>
      <c r="F43" s="22">
        <v>1.29</v>
      </c>
      <c r="G43" s="22">
        <f t="shared" si="6"/>
        <v>1.6314629999999999</v>
      </c>
      <c r="H43" s="23">
        <f t="shared" ref="H43:H46" si="11">E43*G43</f>
        <v>77.951302139999996</v>
      </c>
    </row>
    <row r="44" spans="1:8" x14ac:dyDescent="0.25">
      <c r="A44" s="7" t="s">
        <v>98</v>
      </c>
      <c r="B44" s="7" t="s">
        <v>99</v>
      </c>
      <c r="C44" s="7" t="s">
        <v>100</v>
      </c>
      <c r="D44" s="8" t="s">
        <v>36</v>
      </c>
      <c r="E44" s="45">
        <f>E43*0.05</f>
        <v>2.3890000000000002</v>
      </c>
      <c r="F44" s="22">
        <v>85.76</v>
      </c>
      <c r="G44" s="22">
        <f t="shared" si="6"/>
        <v>108.460672</v>
      </c>
      <c r="H44" s="23">
        <f t="shared" si="11"/>
        <v>259.11254540800002</v>
      </c>
    </row>
    <row r="45" spans="1:8" ht="25.5" x14ac:dyDescent="0.25">
      <c r="A45" s="7" t="s">
        <v>101</v>
      </c>
      <c r="B45" s="7" t="s">
        <v>247</v>
      </c>
      <c r="C45" s="7" t="s">
        <v>248</v>
      </c>
      <c r="D45" s="8" t="s">
        <v>9</v>
      </c>
      <c r="E45" s="9">
        <v>47.78</v>
      </c>
      <c r="F45" s="22">
        <v>80.39</v>
      </c>
      <c r="G45" s="22">
        <f t="shared" ref="G45" si="12">F45*$L$2</f>
        <v>101.66923299999999</v>
      </c>
      <c r="H45" s="23">
        <f t="shared" ref="H45" si="13">E45*G45</f>
        <v>4857.7559527399999</v>
      </c>
    </row>
    <row r="46" spans="1:8" ht="25.5" x14ac:dyDescent="0.25">
      <c r="A46" s="7" t="s">
        <v>246</v>
      </c>
      <c r="B46" s="7" t="s">
        <v>102</v>
      </c>
      <c r="C46" s="7" t="s">
        <v>103</v>
      </c>
      <c r="D46" s="8" t="s">
        <v>22</v>
      </c>
      <c r="E46" s="9">
        <v>47.78</v>
      </c>
      <c r="F46" s="22">
        <v>38.93</v>
      </c>
      <c r="G46" s="22">
        <f t="shared" si="6"/>
        <v>49.234770999999995</v>
      </c>
      <c r="H46" s="23">
        <f t="shared" si="11"/>
        <v>2352.4373583799998</v>
      </c>
    </row>
    <row r="47" spans="1:8" ht="18.75" x14ac:dyDescent="0.25">
      <c r="A47" s="6" t="s">
        <v>104</v>
      </c>
      <c r="B47" s="6"/>
      <c r="C47" s="6" t="s">
        <v>105</v>
      </c>
      <c r="D47" s="6"/>
      <c r="E47" s="6"/>
      <c r="F47" s="56"/>
      <c r="G47" s="56"/>
      <c r="H47" s="56"/>
    </row>
    <row r="48" spans="1:8" ht="25.5" x14ac:dyDescent="0.25">
      <c r="A48" s="7" t="s">
        <v>106</v>
      </c>
      <c r="B48" s="7" t="s">
        <v>107</v>
      </c>
      <c r="C48" s="7" t="s">
        <v>108</v>
      </c>
      <c r="D48" s="8" t="s">
        <v>22</v>
      </c>
      <c r="E48" s="9">
        <v>62.62</v>
      </c>
      <c r="F48" s="22">
        <v>62.98</v>
      </c>
      <c r="G48" s="22">
        <f t="shared" si="6"/>
        <v>79.650805999999989</v>
      </c>
      <c r="H48" s="23">
        <f t="shared" ref="H48:H54" si="14">E48*G48</f>
        <v>4987.7334717199992</v>
      </c>
    </row>
    <row r="49" spans="1:8" ht="25.5" x14ac:dyDescent="0.25">
      <c r="A49" s="7" t="s">
        <v>109</v>
      </c>
      <c r="B49" s="7" t="s">
        <v>110</v>
      </c>
      <c r="C49" s="7" t="s">
        <v>111</v>
      </c>
      <c r="D49" s="8" t="s">
        <v>22</v>
      </c>
      <c r="E49" s="9">
        <v>62.62</v>
      </c>
      <c r="F49" s="22">
        <v>45.02</v>
      </c>
      <c r="G49" s="22">
        <f t="shared" si="6"/>
        <v>56.936793999999999</v>
      </c>
      <c r="H49" s="23">
        <f t="shared" si="14"/>
        <v>3565.3820402799997</v>
      </c>
    </row>
    <row r="50" spans="1:8" x14ac:dyDescent="0.25">
      <c r="A50" s="7" t="s">
        <v>112</v>
      </c>
      <c r="B50" s="7" t="s">
        <v>113</v>
      </c>
      <c r="C50" s="7" t="s">
        <v>114</v>
      </c>
      <c r="D50" s="8" t="s">
        <v>22</v>
      </c>
      <c r="E50" s="9">
        <v>62.62</v>
      </c>
      <c r="F50" s="22">
        <v>8.17</v>
      </c>
      <c r="G50" s="22">
        <f t="shared" si="6"/>
        <v>10.332599</v>
      </c>
      <c r="H50" s="23">
        <f t="shared" si="14"/>
        <v>647.02734938000003</v>
      </c>
    </row>
    <row r="51" spans="1:8" ht="25.5" x14ac:dyDescent="0.25">
      <c r="A51" s="7" t="s">
        <v>115</v>
      </c>
      <c r="B51" s="7" t="s">
        <v>116</v>
      </c>
      <c r="C51" s="7" t="s">
        <v>117</v>
      </c>
      <c r="D51" s="8" t="s">
        <v>63</v>
      </c>
      <c r="E51" s="9">
        <v>7.5</v>
      </c>
      <c r="F51" s="22">
        <v>51.73</v>
      </c>
      <c r="G51" s="22">
        <f t="shared" si="6"/>
        <v>65.422930999999991</v>
      </c>
      <c r="H51" s="23">
        <f t="shared" si="14"/>
        <v>490.67198249999996</v>
      </c>
    </row>
    <row r="52" spans="1:8" x14ac:dyDescent="0.25">
      <c r="A52" s="7" t="s">
        <v>118</v>
      </c>
      <c r="B52" s="7" t="s">
        <v>119</v>
      </c>
      <c r="C52" s="7" t="s">
        <v>120</v>
      </c>
      <c r="D52" s="8" t="s">
        <v>121</v>
      </c>
      <c r="E52" s="9">
        <v>80</v>
      </c>
      <c r="F52" s="22">
        <v>4.9000000000000004</v>
      </c>
      <c r="G52" s="22">
        <f t="shared" si="6"/>
        <v>6.1970299999999998</v>
      </c>
      <c r="H52" s="23">
        <f t="shared" si="14"/>
        <v>495.76239999999996</v>
      </c>
    </row>
    <row r="53" spans="1:8" x14ac:dyDescent="0.25">
      <c r="A53" s="7" t="s">
        <v>122</v>
      </c>
      <c r="B53" s="7" t="s">
        <v>123</v>
      </c>
      <c r="C53" s="7" t="s">
        <v>124</v>
      </c>
      <c r="D53" s="8" t="s">
        <v>9</v>
      </c>
      <c r="E53" s="9">
        <v>62.62</v>
      </c>
      <c r="F53" s="22">
        <v>60.57</v>
      </c>
      <c r="G53" s="22">
        <f t="shared" si="6"/>
        <v>76.602879000000001</v>
      </c>
      <c r="H53" s="23">
        <f t="shared" si="14"/>
        <v>4796.8722829799999</v>
      </c>
    </row>
    <row r="54" spans="1:8" x14ac:dyDescent="0.25">
      <c r="A54" s="7" t="s">
        <v>122</v>
      </c>
      <c r="B54" s="7" t="s">
        <v>125</v>
      </c>
      <c r="C54" s="7" t="s">
        <v>126</v>
      </c>
      <c r="D54" s="8" t="s">
        <v>121</v>
      </c>
      <c r="E54" s="45">
        <v>31.7</v>
      </c>
      <c r="F54" s="22">
        <v>2.79</v>
      </c>
      <c r="G54" s="22">
        <f t="shared" si="6"/>
        <v>3.5285129999999998</v>
      </c>
      <c r="H54" s="23">
        <f t="shared" si="14"/>
        <v>111.85386209999999</v>
      </c>
    </row>
    <row r="55" spans="1:8" ht="18.75" x14ac:dyDescent="0.25">
      <c r="A55" s="6" t="s">
        <v>127</v>
      </c>
      <c r="B55" s="6"/>
      <c r="C55" s="6" t="s">
        <v>128</v>
      </c>
      <c r="D55" s="6"/>
      <c r="E55" s="6"/>
      <c r="F55" s="56"/>
      <c r="G55" s="56"/>
      <c r="H55" s="56"/>
    </row>
    <row r="56" spans="1:8" ht="25.5" x14ac:dyDescent="0.25">
      <c r="A56" s="7" t="s">
        <v>129</v>
      </c>
      <c r="B56" s="7" t="s">
        <v>130</v>
      </c>
      <c r="C56" s="7" t="s">
        <v>131</v>
      </c>
      <c r="D56" s="8" t="s">
        <v>79</v>
      </c>
      <c r="E56" s="9">
        <v>1</v>
      </c>
      <c r="F56" s="22">
        <v>416.75</v>
      </c>
      <c r="G56" s="22">
        <f t="shared" si="6"/>
        <v>527.06372499999998</v>
      </c>
      <c r="H56" s="23">
        <f t="shared" ref="H56:H59" si="15">E56*G56</f>
        <v>527.06372499999998</v>
      </c>
    </row>
    <row r="57" spans="1:8" ht="38.25" x14ac:dyDescent="0.25">
      <c r="A57" s="7" t="s">
        <v>132</v>
      </c>
      <c r="B57" s="7" t="s">
        <v>133</v>
      </c>
      <c r="C57" s="7" t="s">
        <v>134</v>
      </c>
      <c r="D57" s="8" t="s">
        <v>79</v>
      </c>
      <c r="E57" s="9">
        <v>1</v>
      </c>
      <c r="F57" s="22">
        <v>217.35</v>
      </c>
      <c r="G57" s="22">
        <f t="shared" si="6"/>
        <v>274.88254499999999</v>
      </c>
      <c r="H57" s="23">
        <f t="shared" si="15"/>
        <v>274.88254499999999</v>
      </c>
    </row>
    <row r="58" spans="1:8" ht="25.5" x14ac:dyDescent="0.25">
      <c r="A58" s="7" t="s">
        <v>135</v>
      </c>
      <c r="B58" s="7" t="s">
        <v>136</v>
      </c>
      <c r="C58" s="7" t="s">
        <v>137</v>
      </c>
      <c r="D58" s="8" t="s">
        <v>79</v>
      </c>
      <c r="E58" s="9">
        <v>1</v>
      </c>
      <c r="F58" s="22">
        <v>75.349999999999994</v>
      </c>
      <c r="G58" s="22">
        <f t="shared" si="6"/>
        <v>95.295144999999991</v>
      </c>
      <c r="H58" s="23">
        <f t="shared" si="15"/>
        <v>95.295144999999991</v>
      </c>
    </row>
    <row r="59" spans="1:8" ht="25.5" x14ac:dyDescent="0.25">
      <c r="A59" s="7" t="s">
        <v>138</v>
      </c>
      <c r="B59" s="14" t="s">
        <v>139</v>
      </c>
      <c r="C59" s="14" t="s">
        <v>140</v>
      </c>
      <c r="D59" s="15" t="s">
        <v>141</v>
      </c>
      <c r="E59" s="48">
        <v>1</v>
      </c>
      <c r="F59" s="30">
        <v>217.05</v>
      </c>
      <c r="G59" s="30">
        <f t="shared" si="6"/>
        <v>274.50313499999999</v>
      </c>
      <c r="H59" s="23">
        <f t="shared" si="15"/>
        <v>274.50313499999999</v>
      </c>
    </row>
    <row r="60" spans="1:8" ht="18.75" x14ac:dyDescent="0.25">
      <c r="A60" s="6" t="s">
        <v>142</v>
      </c>
      <c r="B60" s="6"/>
      <c r="C60" s="6" t="s">
        <v>143</v>
      </c>
      <c r="D60" s="6"/>
      <c r="E60" s="6"/>
      <c r="F60" s="56"/>
      <c r="G60" s="56"/>
      <c r="H60" s="56"/>
    </row>
    <row r="61" spans="1:8" ht="25.5" x14ac:dyDescent="0.25">
      <c r="A61" s="7" t="s">
        <v>144</v>
      </c>
      <c r="B61" s="7" t="s">
        <v>145</v>
      </c>
      <c r="C61" s="7" t="s">
        <v>146</v>
      </c>
      <c r="D61" s="8" t="s">
        <v>79</v>
      </c>
      <c r="E61" s="9">
        <v>1</v>
      </c>
      <c r="F61" s="22">
        <v>46.28</v>
      </c>
      <c r="G61" s="22">
        <f t="shared" si="6"/>
        <v>58.530315999999999</v>
      </c>
      <c r="H61" s="23">
        <f t="shared" ref="H61:H65" si="16">E61*G61</f>
        <v>58.530315999999999</v>
      </c>
    </row>
    <row r="62" spans="1:8" ht="25.5" x14ac:dyDescent="0.25">
      <c r="A62" s="7" t="s">
        <v>147</v>
      </c>
      <c r="B62" s="7" t="s">
        <v>148</v>
      </c>
      <c r="C62" s="7" t="s">
        <v>149</v>
      </c>
      <c r="D62" s="8" t="s">
        <v>79</v>
      </c>
      <c r="E62" s="9">
        <v>2</v>
      </c>
      <c r="F62" s="22">
        <v>52.28</v>
      </c>
      <c r="G62" s="22">
        <f t="shared" si="6"/>
        <v>66.118516</v>
      </c>
      <c r="H62" s="23">
        <f t="shared" si="16"/>
        <v>132.237032</v>
      </c>
    </row>
    <row r="63" spans="1:8" ht="25.5" x14ac:dyDescent="0.25">
      <c r="A63" s="7" t="s">
        <v>150</v>
      </c>
      <c r="B63" s="7" t="s">
        <v>151</v>
      </c>
      <c r="C63" s="7" t="s">
        <v>152</v>
      </c>
      <c r="D63" s="8" t="s">
        <v>79</v>
      </c>
      <c r="E63" s="9">
        <v>1</v>
      </c>
      <c r="F63" s="22">
        <v>52.86</v>
      </c>
      <c r="G63" s="22">
        <f t="shared" si="6"/>
        <v>66.852041999999997</v>
      </c>
      <c r="H63" s="23">
        <f t="shared" si="16"/>
        <v>66.852041999999997</v>
      </c>
    </row>
    <row r="64" spans="1:8" x14ac:dyDescent="0.25">
      <c r="A64" s="7" t="s">
        <v>153</v>
      </c>
      <c r="B64" s="7" t="s">
        <v>154</v>
      </c>
      <c r="C64" s="7" t="s">
        <v>155</v>
      </c>
      <c r="D64" s="8" t="s">
        <v>141</v>
      </c>
      <c r="E64" s="45">
        <v>1</v>
      </c>
      <c r="F64" s="22">
        <v>700.46</v>
      </c>
      <c r="G64" s="22">
        <f t="shared" si="6"/>
        <v>885.87176199999999</v>
      </c>
      <c r="H64" s="23">
        <f t="shared" si="16"/>
        <v>885.87176199999999</v>
      </c>
    </row>
    <row r="65" spans="1:8" ht="25.5" x14ac:dyDescent="0.25">
      <c r="A65" s="7" t="s">
        <v>156</v>
      </c>
      <c r="B65" s="7" t="s">
        <v>157</v>
      </c>
      <c r="C65" s="7" t="s">
        <v>158</v>
      </c>
      <c r="D65" s="8" t="s">
        <v>141</v>
      </c>
      <c r="E65" s="9">
        <v>7</v>
      </c>
      <c r="F65" s="22">
        <v>106.61</v>
      </c>
      <c r="G65" s="22">
        <f t="shared" si="6"/>
        <v>134.829667</v>
      </c>
      <c r="H65" s="23">
        <f t="shared" si="16"/>
        <v>943.80766900000003</v>
      </c>
    </row>
    <row r="66" spans="1:8" ht="18.75" x14ac:dyDescent="0.25">
      <c r="A66" s="6" t="s">
        <v>159</v>
      </c>
      <c r="B66" s="6"/>
      <c r="C66" s="6" t="s">
        <v>160</v>
      </c>
      <c r="D66" s="6"/>
      <c r="E66" s="6"/>
      <c r="F66" s="56"/>
      <c r="G66" s="56"/>
      <c r="H66" s="56"/>
    </row>
    <row r="67" spans="1:8" ht="25.5" x14ac:dyDescent="0.25">
      <c r="A67" s="7" t="s">
        <v>161</v>
      </c>
      <c r="B67" s="7" t="s">
        <v>162</v>
      </c>
      <c r="C67" s="7" t="s">
        <v>163</v>
      </c>
      <c r="D67" s="8" t="s">
        <v>141</v>
      </c>
      <c r="E67" s="48">
        <v>3</v>
      </c>
      <c r="F67" s="22">
        <v>148.82</v>
      </c>
      <c r="G67" s="22">
        <f t="shared" si="6"/>
        <v>188.21265399999999</v>
      </c>
      <c r="H67" s="23">
        <f t="shared" ref="H67:H76" si="17">E67*G67</f>
        <v>564.63796200000002</v>
      </c>
    </row>
    <row r="68" spans="1:8" ht="25.5" x14ac:dyDescent="0.25">
      <c r="A68" s="7" t="s">
        <v>164</v>
      </c>
      <c r="B68" s="7" t="s">
        <v>165</v>
      </c>
      <c r="C68" s="7" t="s">
        <v>166</v>
      </c>
      <c r="D68" s="8" t="s">
        <v>141</v>
      </c>
      <c r="E68" s="48">
        <v>7</v>
      </c>
      <c r="F68" s="22">
        <v>180.65</v>
      </c>
      <c r="G68" s="22">
        <f t="shared" si="6"/>
        <v>228.46805499999999</v>
      </c>
      <c r="H68" s="23">
        <f t="shared" si="17"/>
        <v>1599.2763849999999</v>
      </c>
    </row>
    <row r="69" spans="1:8" ht="25.5" x14ac:dyDescent="0.25">
      <c r="A69" s="7" t="s">
        <v>167</v>
      </c>
      <c r="B69" s="7" t="s">
        <v>168</v>
      </c>
      <c r="C69" s="7" t="s">
        <v>169</v>
      </c>
      <c r="D69" s="8" t="s">
        <v>141</v>
      </c>
      <c r="E69" s="48">
        <v>1</v>
      </c>
      <c r="F69" s="22">
        <v>202.8</v>
      </c>
      <c r="G69" s="22">
        <f t="shared" si="6"/>
        <v>256.48115999999999</v>
      </c>
      <c r="H69" s="23">
        <f t="shared" si="17"/>
        <v>256.48115999999999</v>
      </c>
    </row>
    <row r="70" spans="1:8" x14ac:dyDescent="0.25">
      <c r="A70" s="7" t="s">
        <v>170</v>
      </c>
      <c r="B70" s="7" t="s">
        <v>171</v>
      </c>
      <c r="C70" s="7" t="s">
        <v>172</v>
      </c>
      <c r="D70" s="8" t="s">
        <v>141</v>
      </c>
      <c r="E70" s="48">
        <v>1</v>
      </c>
      <c r="F70" s="22">
        <v>20.75</v>
      </c>
      <c r="G70" s="22">
        <f t="shared" si="6"/>
        <v>26.242524999999997</v>
      </c>
      <c r="H70" s="23">
        <f t="shared" si="17"/>
        <v>26.242524999999997</v>
      </c>
    </row>
    <row r="71" spans="1:8" x14ac:dyDescent="0.25">
      <c r="A71" s="7" t="s">
        <v>173</v>
      </c>
      <c r="B71" s="7" t="s">
        <v>174</v>
      </c>
      <c r="C71" s="7" t="s">
        <v>175</v>
      </c>
      <c r="D71" s="8" t="s">
        <v>141</v>
      </c>
      <c r="E71" s="48">
        <v>1</v>
      </c>
      <c r="F71" s="22">
        <v>10.43</v>
      </c>
      <c r="G71" s="22">
        <f t="shared" si="6"/>
        <v>13.190821</v>
      </c>
      <c r="H71" s="23">
        <f t="shared" si="17"/>
        <v>13.190821</v>
      </c>
    </row>
    <row r="72" spans="1:8" x14ac:dyDescent="0.25">
      <c r="A72" s="7" t="s">
        <v>176</v>
      </c>
      <c r="B72" s="7" t="s">
        <v>177</v>
      </c>
      <c r="C72" s="7" t="s">
        <v>178</v>
      </c>
      <c r="D72" s="8" t="s">
        <v>141</v>
      </c>
      <c r="E72" s="48">
        <v>1</v>
      </c>
      <c r="F72" s="22">
        <v>11.78</v>
      </c>
      <c r="G72" s="22">
        <f t="shared" si="6"/>
        <v>14.898165999999998</v>
      </c>
      <c r="H72" s="23">
        <f t="shared" si="17"/>
        <v>14.898165999999998</v>
      </c>
    </row>
    <row r="73" spans="1:8" x14ac:dyDescent="0.25">
      <c r="A73" s="7" t="s">
        <v>179</v>
      </c>
      <c r="B73" s="7" t="s">
        <v>180</v>
      </c>
      <c r="C73" s="7" t="s">
        <v>181</v>
      </c>
      <c r="D73" s="8" t="s">
        <v>141</v>
      </c>
      <c r="E73" s="48">
        <v>1</v>
      </c>
      <c r="F73" s="22">
        <v>18.579999999999998</v>
      </c>
      <c r="G73" s="22">
        <f t="shared" si="6"/>
        <v>23.498125999999996</v>
      </c>
      <c r="H73" s="23">
        <f t="shared" si="17"/>
        <v>23.498125999999996</v>
      </c>
    </row>
    <row r="74" spans="1:8" x14ac:dyDescent="0.25">
      <c r="A74" s="7" t="s">
        <v>182</v>
      </c>
      <c r="B74" s="7" t="s">
        <v>183</v>
      </c>
      <c r="C74" s="7" t="s">
        <v>184</v>
      </c>
      <c r="D74" s="8" t="s">
        <v>185</v>
      </c>
      <c r="E74" s="48">
        <v>7</v>
      </c>
      <c r="F74" s="22">
        <v>4.6500000000000004</v>
      </c>
      <c r="G74" s="22">
        <f t="shared" si="6"/>
        <v>5.8808550000000004</v>
      </c>
      <c r="H74" s="23">
        <f t="shared" si="17"/>
        <v>41.165985000000006</v>
      </c>
    </row>
    <row r="75" spans="1:8" x14ac:dyDescent="0.25">
      <c r="A75" s="7" t="s">
        <v>186</v>
      </c>
      <c r="B75" s="7" t="s">
        <v>187</v>
      </c>
      <c r="C75" s="7" t="s">
        <v>188</v>
      </c>
      <c r="D75" s="8" t="s">
        <v>141</v>
      </c>
      <c r="E75" s="48">
        <v>7</v>
      </c>
      <c r="F75" s="22">
        <v>16.61</v>
      </c>
      <c r="G75" s="22">
        <f t="shared" si="6"/>
        <v>21.006666999999997</v>
      </c>
      <c r="H75" s="23">
        <f t="shared" si="17"/>
        <v>147.04666899999998</v>
      </c>
    </row>
    <row r="76" spans="1:8" ht="25.5" x14ac:dyDescent="0.25">
      <c r="A76" s="7" t="s">
        <v>189</v>
      </c>
      <c r="B76" s="7" t="s">
        <v>190</v>
      </c>
      <c r="C76" s="7" t="s">
        <v>191</v>
      </c>
      <c r="D76" s="8" t="s">
        <v>79</v>
      </c>
      <c r="E76" s="48">
        <v>1</v>
      </c>
      <c r="F76" s="22">
        <v>52.5</v>
      </c>
      <c r="G76" s="22">
        <f t="shared" si="6"/>
        <v>66.396749999999997</v>
      </c>
      <c r="H76" s="23">
        <f t="shared" si="17"/>
        <v>66.396749999999997</v>
      </c>
    </row>
    <row r="77" spans="1:8" ht="18.75" x14ac:dyDescent="0.25">
      <c r="A77" s="6" t="s">
        <v>192</v>
      </c>
      <c r="B77" s="6"/>
      <c r="C77" s="6" t="s">
        <v>193</v>
      </c>
      <c r="D77" s="6"/>
      <c r="E77" s="6"/>
      <c r="F77" s="56"/>
      <c r="G77" s="56"/>
      <c r="H77" s="56"/>
    </row>
    <row r="78" spans="1:8" ht="25.5" x14ac:dyDescent="0.25">
      <c r="A78" s="7" t="s">
        <v>194</v>
      </c>
      <c r="B78" s="7" t="s">
        <v>195</v>
      </c>
      <c r="C78" s="7" t="s">
        <v>196</v>
      </c>
      <c r="D78" s="8" t="s">
        <v>22</v>
      </c>
      <c r="E78" s="9">
        <f>55.4*0.4</f>
        <v>22.16</v>
      </c>
      <c r="F78" s="22">
        <v>31.49</v>
      </c>
      <c r="G78" s="22">
        <f t="shared" si="6"/>
        <v>39.825402999999994</v>
      </c>
      <c r="H78" s="23">
        <f>E78*G78</f>
        <v>882.53093047999982</v>
      </c>
    </row>
    <row r="79" spans="1:8" ht="18.75" x14ac:dyDescent="0.25">
      <c r="A79" s="6" t="s">
        <v>197</v>
      </c>
      <c r="B79" s="6"/>
      <c r="C79" s="6" t="s">
        <v>198</v>
      </c>
      <c r="D79" s="6"/>
      <c r="E79" s="6"/>
      <c r="F79" s="56"/>
      <c r="G79" s="56"/>
      <c r="H79" s="56"/>
    </row>
    <row r="80" spans="1:8" ht="38.25" x14ac:dyDescent="0.25">
      <c r="A80" s="7" t="s">
        <v>199</v>
      </c>
      <c r="B80" s="7" t="s">
        <v>200</v>
      </c>
      <c r="C80" s="7" t="s">
        <v>201</v>
      </c>
      <c r="D80" s="9" t="s">
        <v>202</v>
      </c>
      <c r="E80" s="49">
        <v>14</v>
      </c>
      <c r="F80" s="32">
        <v>59.68</v>
      </c>
      <c r="G80" s="32">
        <f t="shared" si="6"/>
        <v>75.477295999999996</v>
      </c>
      <c r="H80" s="23">
        <f t="shared" ref="H80:H84" si="18">E80*G80</f>
        <v>1056.6821439999999</v>
      </c>
    </row>
    <row r="81" spans="1:8" ht="38.25" x14ac:dyDescent="0.25">
      <c r="A81" s="7" t="s">
        <v>203</v>
      </c>
      <c r="B81" s="7" t="s">
        <v>204</v>
      </c>
      <c r="C81" s="7" t="s">
        <v>205</v>
      </c>
      <c r="D81" s="9" t="s">
        <v>202</v>
      </c>
      <c r="E81" s="49">
        <v>4</v>
      </c>
      <c r="F81" s="32">
        <v>45.45</v>
      </c>
      <c r="G81" s="32">
        <f t="shared" si="6"/>
        <v>57.480615</v>
      </c>
      <c r="H81" s="23">
        <f t="shared" si="18"/>
        <v>229.92246</v>
      </c>
    </row>
    <row r="82" spans="1:8" ht="38.25" x14ac:dyDescent="0.25">
      <c r="A82" s="7" t="s">
        <v>206</v>
      </c>
      <c r="B82" s="7" t="s">
        <v>207</v>
      </c>
      <c r="C82" s="7" t="s">
        <v>208</v>
      </c>
      <c r="D82" s="9" t="s">
        <v>202</v>
      </c>
      <c r="E82" s="49">
        <v>3</v>
      </c>
      <c r="F82" s="32">
        <v>70.72</v>
      </c>
      <c r="G82" s="32">
        <f t="shared" si="6"/>
        <v>89.439583999999996</v>
      </c>
      <c r="H82" s="23">
        <f t="shared" si="18"/>
        <v>268.31875200000002</v>
      </c>
    </row>
    <row r="83" spans="1:8" x14ac:dyDescent="0.25">
      <c r="A83" s="7" t="s">
        <v>209</v>
      </c>
      <c r="B83" s="16" t="s">
        <v>210</v>
      </c>
      <c r="C83" s="16" t="s">
        <v>211</v>
      </c>
      <c r="D83" s="17" t="s">
        <v>79</v>
      </c>
      <c r="E83" s="50">
        <v>1</v>
      </c>
      <c r="F83" s="32">
        <v>571.76</v>
      </c>
      <c r="G83" s="32">
        <f t="shared" si="6"/>
        <v>723.104872</v>
      </c>
      <c r="H83" s="34">
        <f t="shared" si="18"/>
        <v>723.104872</v>
      </c>
    </row>
    <row r="84" spans="1:8" x14ac:dyDescent="0.25">
      <c r="A84" s="7" t="s">
        <v>212</v>
      </c>
      <c r="B84" s="18" t="s">
        <v>213</v>
      </c>
      <c r="C84" s="18" t="s">
        <v>214</v>
      </c>
      <c r="D84" s="19" t="s">
        <v>141</v>
      </c>
      <c r="E84" s="51">
        <v>2</v>
      </c>
      <c r="F84" s="22">
        <v>326.68</v>
      </c>
      <c r="G84" s="22">
        <f t="shared" si="6"/>
        <v>413.152196</v>
      </c>
      <c r="H84" s="23">
        <f t="shared" si="18"/>
        <v>826.30439200000001</v>
      </c>
    </row>
    <row r="85" spans="1:8" ht="18.75" x14ac:dyDescent="0.25">
      <c r="A85" s="6" t="s">
        <v>215</v>
      </c>
      <c r="B85" s="6"/>
      <c r="C85" s="6" t="s">
        <v>216</v>
      </c>
      <c r="D85" s="6"/>
      <c r="E85" s="6"/>
      <c r="F85" s="56"/>
      <c r="G85" s="56"/>
      <c r="H85" s="56"/>
    </row>
    <row r="86" spans="1:8" ht="25.5" x14ac:dyDescent="0.25">
      <c r="A86" s="18" t="s">
        <v>217</v>
      </c>
      <c r="B86" s="18" t="s">
        <v>218</v>
      </c>
      <c r="C86" s="18" t="s">
        <v>219</v>
      </c>
      <c r="D86" s="19" t="s">
        <v>9</v>
      </c>
      <c r="E86" s="52">
        <v>47.78</v>
      </c>
      <c r="F86" s="22">
        <v>30.65</v>
      </c>
      <c r="G86" s="22">
        <f t="shared" si="6"/>
        <v>38.763054999999994</v>
      </c>
      <c r="H86" s="23">
        <f>E86*G86</f>
        <v>1852.0987678999998</v>
      </c>
    </row>
    <row r="87" spans="1:8" x14ac:dyDescent="0.25">
      <c r="F87" s="53" t="s">
        <v>220</v>
      </c>
      <c r="G87" s="54"/>
      <c r="H87" s="55">
        <f>SUM(H9:H86)</f>
        <v>85092.143727989154</v>
      </c>
    </row>
    <row r="88" spans="1:8" x14ac:dyDescent="0.25">
      <c r="H88" s="44"/>
    </row>
    <row r="89" spans="1:8" x14ac:dyDescent="0.25">
      <c r="C89" s="1" t="s">
        <v>252</v>
      </c>
      <c r="F89" s="43" t="s">
        <v>251</v>
      </c>
      <c r="G89" s="43"/>
      <c r="H89" s="43"/>
    </row>
    <row r="90" spans="1:8" x14ac:dyDescent="0.25">
      <c r="C90" s="1" t="s">
        <v>223</v>
      </c>
    </row>
    <row r="91" spans="1:8" x14ac:dyDescent="0.25">
      <c r="C91" s="1" t="s">
        <v>225</v>
      </c>
    </row>
  </sheetData>
  <mergeCells count="2">
    <mergeCell ref="F87:G87"/>
    <mergeCell ref="F89:H89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91"/>
  <sheetViews>
    <sheetView zoomScale="80" zoomScaleNormal="80" workbookViewId="0">
      <selection activeCell="I9" sqref="I9"/>
    </sheetView>
  </sheetViews>
  <sheetFormatPr defaultRowHeight="15" x14ac:dyDescent="0.25"/>
  <cols>
    <col min="1" max="1" width="9.140625" style="1"/>
    <col min="2" max="2" width="12" style="1" customWidth="1"/>
    <col min="3" max="3" width="82.28515625" style="1" customWidth="1"/>
    <col min="4" max="4" width="10.85546875" style="1" customWidth="1"/>
    <col min="5" max="5" width="14.7109375" style="1" customWidth="1"/>
    <col min="6" max="6" width="17.140625" style="1" customWidth="1"/>
    <col min="7" max="7" width="20.42578125" style="1" customWidth="1"/>
    <col min="8" max="8" width="20.7109375" style="1" customWidth="1"/>
    <col min="9" max="16384" width="9.140625" style="1"/>
  </cols>
  <sheetData>
    <row r="2" spans="1:12" x14ac:dyDescent="0.25">
      <c r="C2" s="1" t="s">
        <v>224</v>
      </c>
      <c r="L2" s="1">
        <v>1.2646999999999999</v>
      </c>
    </row>
    <row r="3" spans="1:12" x14ac:dyDescent="0.25">
      <c r="B3" s="2"/>
      <c r="C3" s="2"/>
      <c r="D3" s="2"/>
      <c r="E3" s="2"/>
      <c r="F3" s="2"/>
      <c r="G3" s="2"/>
    </row>
    <row r="4" spans="1:12" ht="56.25" x14ac:dyDescent="0.25">
      <c r="A4" s="3" t="s">
        <v>0</v>
      </c>
      <c r="B4" s="3" t="s">
        <v>1</v>
      </c>
      <c r="C4" s="4" t="s">
        <v>2</v>
      </c>
      <c r="D4" s="3" t="s">
        <v>3</v>
      </c>
      <c r="E4" s="5" t="s">
        <v>4</v>
      </c>
      <c r="F4" s="39" t="s">
        <v>221</v>
      </c>
      <c r="G4" s="39" t="s">
        <v>222</v>
      </c>
      <c r="H4" s="20" t="s">
        <v>5</v>
      </c>
    </row>
    <row r="5" spans="1:12" ht="18.75" x14ac:dyDescent="0.25">
      <c r="A5" s="6" t="s">
        <v>6</v>
      </c>
      <c r="B5" s="6"/>
      <c r="C5" s="6" t="s">
        <v>7</v>
      </c>
      <c r="D5" s="6"/>
      <c r="E5" s="6"/>
      <c r="F5" s="6"/>
      <c r="G5" s="6"/>
      <c r="H5" s="6"/>
    </row>
    <row r="6" spans="1:12" ht="25.5" x14ac:dyDescent="0.25">
      <c r="A6" s="7" t="s">
        <v>8</v>
      </c>
      <c r="B6" s="7" t="s">
        <v>226</v>
      </c>
      <c r="C6" s="7" t="s">
        <v>227</v>
      </c>
      <c r="D6" s="8" t="s">
        <v>202</v>
      </c>
      <c r="E6" s="21">
        <v>25</v>
      </c>
      <c r="F6" s="22">
        <v>40.72</v>
      </c>
      <c r="G6" s="22">
        <f>F6*$L$2</f>
        <v>51.498583999999994</v>
      </c>
      <c r="H6" s="23">
        <f>E6*G6</f>
        <v>1287.4645999999998</v>
      </c>
    </row>
    <row r="7" spans="1:12" ht="18.75" x14ac:dyDescent="0.25">
      <c r="A7" s="6" t="s">
        <v>10</v>
      </c>
      <c r="B7" s="6"/>
      <c r="C7" s="6" t="s">
        <v>11</v>
      </c>
      <c r="D7" s="6"/>
      <c r="E7" s="24"/>
      <c r="F7" s="56"/>
      <c r="G7" s="56"/>
      <c r="H7" s="56"/>
    </row>
    <row r="8" spans="1:12" x14ac:dyDescent="0.25">
      <c r="A8" s="7" t="s">
        <v>12</v>
      </c>
      <c r="B8" s="7" t="s">
        <v>13</v>
      </c>
      <c r="C8" s="7" t="s">
        <v>14</v>
      </c>
      <c r="D8" s="8" t="s">
        <v>15</v>
      </c>
      <c r="E8" s="25">
        <v>7</v>
      </c>
      <c r="F8" s="22">
        <v>60.72</v>
      </c>
      <c r="G8" s="22">
        <f t="shared" ref="G8:G15" si="0">F8*$L$2</f>
        <v>76.792583999999991</v>
      </c>
      <c r="H8" s="23">
        <f t="shared" ref="H8:H15" si="1">E8*G8</f>
        <v>537.54808799999989</v>
      </c>
    </row>
    <row r="9" spans="1:12" ht="25.5" x14ac:dyDescent="0.25">
      <c r="A9" s="7" t="s">
        <v>16</v>
      </c>
      <c r="B9" s="7" t="s">
        <v>17</v>
      </c>
      <c r="C9" s="7" t="s">
        <v>18</v>
      </c>
      <c r="D9" s="8" t="s">
        <v>15</v>
      </c>
      <c r="E9" s="26">
        <f>0.65*0.75*9*0.05+38.05*0.3*0.05</f>
        <v>0.79012499999999997</v>
      </c>
      <c r="F9" s="22">
        <v>170.81</v>
      </c>
      <c r="G9" s="22">
        <f t="shared" si="0"/>
        <v>216.02340699999999</v>
      </c>
      <c r="H9" s="23">
        <f t="shared" si="1"/>
        <v>170.68549445587499</v>
      </c>
    </row>
    <row r="10" spans="1:12" ht="25.5" x14ac:dyDescent="0.25">
      <c r="A10" s="7" t="s">
        <v>19</v>
      </c>
      <c r="B10" s="7" t="s">
        <v>20</v>
      </c>
      <c r="C10" s="7" t="s">
        <v>21</v>
      </c>
      <c r="D10" s="8" t="s">
        <v>22</v>
      </c>
      <c r="E10" s="25">
        <v>22.83</v>
      </c>
      <c r="F10" s="22">
        <v>54.47</v>
      </c>
      <c r="G10" s="22">
        <f t="shared" si="0"/>
        <v>68.888208999999989</v>
      </c>
      <c r="H10" s="23">
        <f t="shared" si="1"/>
        <v>1572.7178114699996</v>
      </c>
    </row>
    <row r="11" spans="1:12" ht="25.5" x14ac:dyDescent="0.25">
      <c r="A11" s="7" t="s">
        <v>23</v>
      </c>
      <c r="B11" s="7" t="s">
        <v>24</v>
      </c>
      <c r="C11" s="7" t="s">
        <v>25</v>
      </c>
      <c r="D11" s="8" t="s">
        <v>26</v>
      </c>
      <c r="E11" s="25">
        <f>6.6+36.6</f>
        <v>43.2</v>
      </c>
      <c r="F11" s="22">
        <v>17.21</v>
      </c>
      <c r="G11" s="22">
        <f t="shared" si="0"/>
        <v>21.765487</v>
      </c>
      <c r="H11" s="23">
        <f t="shared" si="1"/>
        <v>940.26903840000011</v>
      </c>
    </row>
    <row r="12" spans="1:12" ht="25.5" x14ac:dyDescent="0.25">
      <c r="A12" s="7" t="s">
        <v>27</v>
      </c>
      <c r="B12" s="7" t="s">
        <v>28</v>
      </c>
      <c r="C12" s="7" t="s">
        <v>29</v>
      </c>
      <c r="D12" s="8" t="s">
        <v>26</v>
      </c>
      <c r="E12" s="25">
        <f>78.4+45</f>
        <v>123.4</v>
      </c>
      <c r="F12" s="22">
        <v>15.82</v>
      </c>
      <c r="G12" s="22">
        <f t="shared" si="0"/>
        <v>20.007553999999999</v>
      </c>
      <c r="H12" s="23">
        <f t="shared" si="1"/>
        <v>2468.9321636</v>
      </c>
    </row>
    <row r="13" spans="1:12" ht="25.5" x14ac:dyDescent="0.25">
      <c r="A13" s="7" t="s">
        <v>30</v>
      </c>
      <c r="B13" s="7" t="s">
        <v>31</v>
      </c>
      <c r="C13" s="7" t="s">
        <v>32</v>
      </c>
      <c r="D13" s="8" t="s">
        <v>26</v>
      </c>
      <c r="E13" s="25">
        <v>24.9</v>
      </c>
      <c r="F13" s="22">
        <v>14.27</v>
      </c>
      <c r="G13" s="22">
        <f t="shared" si="0"/>
        <v>18.047269</v>
      </c>
      <c r="H13" s="23">
        <f t="shared" si="1"/>
        <v>449.37699809999998</v>
      </c>
    </row>
    <row r="14" spans="1:12" ht="25.5" x14ac:dyDescent="0.25">
      <c r="A14" s="7" t="s">
        <v>33</v>
      </c>
      <c r="B14" s="7" t="s">
        <v>228</v>
      </c>
      <c r="C14" s="7" t="s">
        <v>229</v>
      </c>
      <c r="D14" s="8" t="s">
        <v>36</v>
      </c>
      <c r="E14" s="25">
        <f>1.71+1.61</f>
        <v>3.3200000000000003</v>
      </c>
      <c r="F14" s="22">
        <v>520.22</v>
      </c>
      <c r="G14" s="22">
        <f t="shared" si="0"/>
        <v>657.922234</v>
      </c>
      <c r="H14" s="23">
        <f t="shared" si="1"/>
        <v>2184.3018168800004</v>
      </c>
    </row>
    <row r="15" spans="1:12" x14ac:dyDescent="0.25">
      <c r="A15" s="7" t="s">
        <v>34</v>
      </c>
      <c r="B15" s="10">
        <v>93382</v>
      </c>
      <c r="C15" s="11" t="s">
        <v>35</v>
      </c>
      <c r="D15" s="12" t="s">
        <v>36</v>
      </c>
      <c r="E15" s="27">
        <f>E8-E14</f>
        <v>3.6799999999999997</v>
      </c>
      <c r="F15" s="28">
        <v>24.95</v>
      </c>
      <c r="G15" s="28">
        <f t="shared" si="0"/>
        <v>31.554264999999997</v>
      </c>
      <c r="H15" s="23">
        <f t="shared" si="1"/>
        <v>116.11969519999998</v>
      </c>
    </row>
    <row r="16" spans="1:12" ht="18.75" x14ac:dyDescent="0.25">
      <c r="A16" s="6" t="s">
        <v>37</v>
      </c>
      <c r="B16" s="6"/>
      <c r="C16" s="6" t="s">
        <v>38</v>
      </c>
      <c r="D16" s="6"/>
      <c r="E16" s="24"/>
      <c r="F16" s="56"/>
      <c r="G16" s="56"/>
      <c r="H16" s="56"/>
    </row>
    <row r="17" spans="1:8" ht="25.5" x14ac:dyDescent="0.25">
      <c r="A17" s="7" t="s">
        <v>39</v>
      </c>
      <c r="B17" s="7" t="s">
        <v>40</v>
      </c>
      <c r="C17" s="7" t="s">
        <v>41</v>
      </c>
      <c r="D17" s="8" t="s">
        <v>22</v>
      </c>
      <c r="E17" s="25">
        <v>11.9</v>
      </c>
      <c r="F17" s="22">
        <v>88.81</v>
      </c>
      <c r="G17" s="22">
        <f t="shared" ref="G17:G23" si="2">F17*$L$2</f>
        <v>112.31800699999999</v>
      </c>
      <c r="H17" s="23">
        <f t="shared" ref="H17:H23" si="3">E17*G17</f>
        <v>1336.5842832999999</v>
      </c>
    </row>
    <row r="18" spans="1:8" ht="25.5" x14ac:dyDescent="0.25">
      <c r="A18" s="7" t="s">
        <v>42</v>
      </c>
      <c r="B18" s="7" t="s">
        <v>43</v>
      </c>
      <c r="C18" s="7" t="s">
        <v>44</v>
      </c>
      <c r="D18" s="8" t="s">
        <v>22</v>
      </c>
      <c r="E18" s="25">
        <v>15.22</v>
      </c>
      <c r="F18" s="22">
        <v>109.55</v>
      </c>
      <c r="G18" s="22">
        <f t="shared" si="2"/>
        <v>138.54788499999998</v>
      </c>
      <c r="H18" s="23">
        <f t="shared" si="3"/>
        <v>2108.6988096999999</v>
      </c>
    </row>
    <row r="19" spans="1:8" ht="25.5" x14ac:dyDescent="0.25">
      <c r="A19" s="7" t="s">
        <v>45</v>
      </c>
      <c r="B19" s="7" t="s">
        <v>46</v>
      </c>
      <c r="C19" s="7" t="s">
        <v>47</v>
      </c>
      <c r="D19" s="8" t="s">
        <v>26</v>
      </c>
      <c r="E19" s="25">
        <f>25.5+48.2</f>
        <v>73.7</v>
      </c>
      <c r="F19" s="22">
        <v>17.28</v>
      </c>
      <c r="G19" s="22">
        <f t="shared" si="2"/>
        <v>21.854016000000001</v>
      </c>
      <c r="H19" s="23">
        <f t="shared" si="3"/>
        <v>1610.6409792000002</v>
      </c>
    </row>
    <row r="20" spans="1:8" ht="25.5" x14ac:dyDescent="0.25">
      <c r="A20" s="7" t="s">
        <v>48</v>
      </c>
      <c r="B20" s="7" t="s">
        <v>49</v>
      </c>
      <c r="C20" s="7" t="s">
        <v>50</v>
      </c>
      <c r="D20" s="8" t="s">
        <v>26</v>
      </c>
      <c r="E20" s="25">
        <v>76.8</v>
      </c>
      <c r="F20" s="22">
        <v>15.81</v>
      </c>
      <c r="G20" s="22">
        <f t="shared" si="2"/>
        <v>19.994907000000001</v>
      </c>
      <c r="H20" s="23">
        <f t="shared" si="3"/>
        <v>1535.6088576</v>
      </c>
    </row>
    <row r="21" spans="1:8" ht="25.5" x14ac:dyDescent="0.25">
      <c r="A21" s="7" t="s">
        <v>51</v>
      </c>
      <c r="B21" s="7" t="s">
        <v>52</v>
      </c>
      <c r="C21" s="7" t="s">
        <v>53</v>
      </c>
      <c r="D21" s="8" t="s">
        <v>26</v>
      </c>
      <c r="E21" s="25">
        <v>64</v>
      </c>
      <c r="F21" s="22">
        <v>14.22</v>
      </c>
      <c r="G21" s="22">
        <f t="shared" si="2"/>
        <v>17.984034000000001</v>
      </c>
      <c r="H21" s="23">
        <f t="shared" si="3"/>
        <v>1150.9781760000001</v>
      </c>
    </row>
    <row r="22" spans="1:8" x14ac:dyDescent="0.25">
      <c r="A22" s="7" t="s">
        <v>54</v>
      </c>
      <c r="B22" s="7" t="s">
        <v>55</v>
      </c>
      <c r="C22" s="11" t="s">
        <v>56</v>
      </c>
      <c r="D22" s="8" t="s">
        <v>36</v>
      </c>
      <c r="E22" s="25">
        <v>2.0299999999999998</v>
      </c>
      <c r="F22" s="22">
        <v>154.46</v>
      </c>
      <c r="G22" s="22">
        <f t="shared" si="2"/>
        <v>195.345562</v>
      </c>
      <c r="H22" s="23">
        <f t="shared" si="3"/>
        <v>396.55149085999994</v>
      </c>
    </row>
    <row r="23" spans="1:8" x14ac:dyDescent="0.25">
      <c r="A23" s="7" t="s">
        <v>57</v>
      </c>
      <c r="B23" s="7" t="s">
        <v>230</v>
      </c>
      <c r="C23" s="11" t="s">
        <v>231</v>
      </c>
      <c r="D23" s="8" t="s">
        <v>36</v>
      </c>
      <c r="E23" s="25">
        <v>2.0299999999999998</v>
      </c>
      <c r="F23" s="22">
        <v>370.37</v>
      </c>
      <c r="G23" s="22">
        <f t="shared" si="2"/>
        <v>468.40693899999997</v>
      </c>
      <c r="H23" s="23">
        <f t="shared" si="3"/>
        <v>950.86608616999979</v>
      </c>
    </row>
    <row r="24" spans="1:8" ht="18.75" x14ac:dyDescent="0.25">
      <c r="A24" s="6" t="s">
        <v>58</v>
      </c>
      <c r="B24" s="6"/>
      <c r="C24" s="6" t="s">
        <v>59</v>
      </c>
      <c r="D24" s="6"/>
      <c r="E24" s="24"/>
      <c r="F24" s="56"/>
      <c r="G24" s="56"/>
      <c r="H24" s="56"/>
    </row>
    <row r="25" spans="1:8" x14ac:dyDescent="0.25">
      <c r="A25" s="7" t="s">
        <v>60</v>
      </c>
      <c r="B25" s="7" t="s">
        <v>61</v>
      </c>
      <c r="C25" s="7" t="s">
        <v>62</v>
      </c>
      <c r="D25" s="8" t="s">
        <v>63</v>
      </c>
      <c r="E25" s="25">
        <v>7.2</v>
      </c>
      <c r="F25" s="22">
        <v>38.07</v>
      </c>
      <c r="G25" s="22">
        <f t="shared" ref="G25:G27" si="4">F25*$L$2</f>
        <v>48.147129</v>
      </c>
      <c r="H25" s="23">
        <f t="shared" ref="H25:H27" si="5">E25*G25</f>
        <v>346.65932880000003</v>
      </c>
    </row>
    <row r="26" spans="1:8" x14ac:dyDescent="0.25">
      <c r="A26" s="7" t="s">
        <v>64</v>
      </c>
      <c r="B26" s="7" t="s">
        <v>65</v>
      </c>
      <c r="C26" s="7" t="s">
        <v>66</v>
      </c>
      <c r="D26" s="8" t="s">
        <v>63</v>
      </c>
      <c r="E26" s="25">
        <v>7.2</v>
      </c>
      <c r="F26" s="22">
        <v>37.32</v>
      </c>
      <c r="G26" s="22">
        <f t="shared" si="4"/>
        <v>47.198603999999996</v>
      </c>
      <c r="H26" s="23">
        <f t="shared" si="5"/>
        <v>339.82994879999995</v>
      </c>
    </row>
    <row r="27" spans="1:8" x14ac:dyDescent="0.25">
      <c r="A27" s="7" t="s">
        <v>67</v>
      </c>
      <c r="B27" s="7" t="s">
        <v>68</v>
      </c>
      <c r="C27" s="7" t="s">
        <v>69</v>
      </c>
      <c r="D27" s="8" t="s">
        <v>63</v>
      </c>
      <c r="E27" s="25">
        <v>5.3</v>
      </c>
      <c r="F27" s="22">
        <v>27.86</v>
      </c>
      <c r="G27" s="22">
        <f t="shared" si="4"/>
        <v>35.234541999999998</v>
      </c>
      <c r="H27" s="23">
        <f t="shared" si="5"/>
        <v>186.74307259999998</v>
      </c>
    </row>
    <row r="28" spans="1:8" ht="18.75" x14ac:dyDescent="0.25">
      <c r="A28" s="6" t="s">
        <v>70</v>
      </c>
      <c r="B28" s="6"/>
      <c r="C28" s="6" t="s">
        <v>71</v>
      </c>
      <c r="D28" s="6"/>
      <c r="E28" s="24"/>
      <c r="F28" s="56"/>
      <c r="G28" s="56"/>
      <c r="H28" s="56"/>
    </row>
    <row r="29" spans="1:8" x14ac:dyDescent="0.25">
      <c r="A29" s="7" t="s">
        <v>72</v>
      </c>
      <c r="B29" s="7" t="s">
        <v>232</v>
      </c>
      <c r="C29" s="11" t="s">
        <v>233</v>
      </c>
      <c r="D29" s="8" t="s">
        <v>9</v>
      </c>
      <c r="E29" s="25">
        <f>35.75*2.35-10.95+1.4*3.5</f>
        <v>77.962500000000006</v>
      </c>
      <c r="F29" s="22">
        <v>81.38</v>
      </c>
      <c r="G29" s="22">
        <f>F29*$L$2</f>
        <v>102.92128599999999</v>
      </c>
      <c r="H29" s="23">
        <f>E29*G29</f>
        <v>8024.000759775</v>
      </c>
    </row>
    <row r="30" spans="1:8" ht="18.75" x14ac:dyDescent="0.25">
      <c r="A30" s="6" t="s">
        <v>73</v>
      </c>
      <c r="B30" s="6"/>
      <c r="C30" s="6" t="s">
        <v>74</v>
      </c>
      <c r="D30" s="6"/>
      <c r="E30" s="24"/>
      <c r="F30" s="56"/>
      <c r="G30" s="56"/>
      <c r="H30" s="56"/>
    </row>
    <row r="31" spans="1:8" ht="25.5" x14ac:dyDescent="0.25">
      <c r="A31" s="13" t="s">
        <v>75</v>
      </c>
      <c r="B31" s="13" t="s">
        <v>234</v>
      </c>
      <c r="C31" s="13" t="s">
        <v>235</v>
      </c>
      <c r="D31" s="8" t="s">
        <v>9</v>
      </c>
      <c r="E31" s="25">
        <v>1.68</v>
      </c>
      <c r="F31" s="22">
        <v>741.56</v>
      </c>
      <c r="G31" s="22">
        <f t="shared" ref="G31:G35" si="6">F31*$L$2</f>
        <v>937.85093199999983</v>
      </c>
      <c r="H31" s="23">
        <f t="shared" ref="H31:H35" si="7">E31*G31</f>
        <v>1575.5895657599997</v>
      </c>
    </row>
    <row r="32" spans="1:8" ht="38.25" x14ac:dyDescent="0.25">
      <c r="A32" s="7" t="s">
        <v>76</v>
      </c>
      <c r="B32" s="7" t="s">
        <v>77</v>
      </c>
      <c r="C32" s="7" t="s">
        <v>78</v>
      </c>
      <c r="D32" s="8" t="s">
        <v>79</v>
      </c>
      <c r="E32" s="25">
        <v>3</v>
      </c>
      <c r="F32" s="22">
        <v>678.85</v>
      </c>
      <c r="G32" s="22">
        <f t="shared" si="6"/>
        <v>858.54159500000003</v>
      </c>
      <c r="H32" s="23">
        <f t="shared" si="7"/>
        <v>2575.624785</v>
      </c>
    </row>
    <row r="33" spans="1:8" ht="25.5" x14ac:dyDescent="0.25">
      <c r="A33" s="13" t="s">
        <v>80</v>
      </c>
      <c r="B33" s="7" t="s">
        <v>81</v>
      </c>
      <c r="C33" s="7" t="s">
        <v>82</v>
      </c>
      <c r="D33" s="8" t="s">
        <v>22</v>
      </c>
      <c r="E33" s="25">
        <f>(0.7+0.7)*2.1*2</f>
        <v>5.88</v>
      </c>
      <c r="F33" s="22">
        <v>11.39</v>
      </c>
      <c r="G33" s="22">
        <f t="shared" si="6"/>
        <v>14.404933</v>
      </c>
      <c r="H33" s="23">
        <f t="shared" si="7"/>
        <v>84.701006039999996</v>
      </c>
    </row>
    <row r="34" spans="1:8" ht="38.25" x14ac:dyDescent="0.25">
      <c r="A34" s="7" t="s">
        <v>83</v>
      </c>
      <c r="B34" s="7" t="s">
        <v>236</v>
      </c>
      <c r="C34" s="7" t="s">
        <v>237</v>
      </c>
      <c r="D34" s="8" t="s">
        <v>9</v>
      </c>
      <c r="E34" s="25">
        <f>0.6*(1.5+0.6)</f>
        <v>1.26</v>
      </c>
      <c r="F34" s="22">
        <v>569.37</v>
      </c>
      <c r="G34" s="22">
        <f t="shared" si="6"/>
        <v>720.08223899999996</v>
      </c>
      <c r="H34" s="23">
        <f t="shared" si="7"/>
        <v>907.3036211399999</v>
      </c>
    </row>
    <row r="35" spans="1:8" ht="38.25" x14ac:dyDescent="0.25">
      <c r="A35" s="13" t="s">
        <v>84</v>
      </c>
      <c r="B35" s="7" t="s">
        <v>85</v>
      </c>
      <c r="C35" s="7" t="s">
        <v>86</v>
      </c>
      <c r="D35" s="8" t="s">
        <v>22</v>
      </c>
      <c r="E35" s="25">
        <v>3.6</v>
      </c>
      <c r="F35" s="22">
        <v>330.44</v>
      </c>
      <c r="G35" s="22">
        <f t="shared" si="6"/>
        <v>417.90746799999999</v>
      </c>
      <c r="H35" s="23">
        <f t="shared" si="7"/>
        <v>1504.4668848000001</v>
      </c>
    </row>
    <row r="36" spans="1:8" ht="18.75" x14ac:dyDescent="0.25">
      <c r="A36" s="6" t="s">
        <v>87</v>
      </c>
      <c r="B36" s="6"/>
      <c r="C36" s="6" t="s">
        <v>88</v>
      </c>
      <c r="D36" s="6"/>
      <c r="E36" s="24"/>
      <c r="F36" s="56"/>
      <c r="G36" s="56"/>
      <c r="H36" s="56"/>
    </row>
    <row r="37" spans="1:8" ht="38.25" x14ac:dyDescent="0.25">
      <c r="A37" s="7" t="s">
        <v>89</v>
      </c>
      <c r="B37" s="7" t="s">
        <v>238</v>
      </c>
      <c r="C37" s="7" t="s">
        <v>239</v>
      </c>
      <c r="D37" s="8" t="s">
        <v>9</v>
      </c>
      <c r="E37" s="25">
        <f>77.9625*2</f>
        <v>155.92500000000001</v>
      </c>
      <c r="F37" s="22">
        <v>6.88</v>
      </c>
      <c r="G37" s="22">
        <f t="shared" ref="G37:G41" si="8">F37*$L$2</f>
        <v>8.701136</v>
      </c>
      <c r="H37" s="23">
        <f t="shared" ref="H37:H41" si="9">E37*G37</f>
        <v>1356.7246308000001</v>
      </c>
    </row>
    <row r="38" spans="1:8" x14ac:dyDescent="0.25">
      <c r="A38" s="7" t="s">
        <v>90</v>
      </c>
      <c r="B38" s="7" t="s">
        <v>240</v>
      </c>
      <c r="C38" s="11" t="s">
        <v>241</v>
      </c>
      <c r="D38" s="8" t="s">
        <v>9</v>
      </c>
      <c r="E38" s="25">
        <f t="shared" ref="E38:E41" si="10">77.9625*2</f>
        <v>155.92500000000001</v>
      </c>
      <c r="F38" s="22">
        <v>29.28</v>
      </c>
      <c r="G38" s="22">
        <f t="shared" si="8"/>
        <v>37.030416000000002</v>
      </c>
      <c r="H38" s="23">
        <f t="shared" si="9"/>
        <v>5773.9676148000008</v>
      </c>
    </row>
    <row r="39" spans="1:8" x14ac:dyDescent="0.25">
      <c r="A39" s="7" t="s">
        <v>91</v>
      </c>
      <c r="B39" s="7" t="s">
        <v>254</v>
      </c>
      <c r="C39" s="11" t="s">
        <v>255</v>
      </c>
      <c r="D39" s="8" t="s">
        <v>9</v>
      </c>
      <c r="E39" s="25">
        <v>15.17</v>
      </c>
      <c r="F39" s="22">
        <v>53.41</v>
      </c>
      <c r="G39" s="22">
        <f t="shared" ref="G39" si="11">F39*$L$2</f>
        <v>67.547626999999991</v>
      </c>
      <c r="H39" s="23">
        <f t="shared" ref="H39" si="12">E39*G39</f>
        <v>1024.6975015899998</v>
      </c>
    </row>
    <row r="40" spans="1:8" x14ac:dyDescent="0.25">
      <c r="A40" s="7" t="s">
        <v>92</v>
      </c>
      <c r="B40" s="7" t="s">
        <v>242</v>
      </c>
      <c r="C40" s="7" t="s">
        <v>243</v>
      </c>
      <c r="D40" s="8" t="s">
        <v>9</v>
      </c>
      <c r="E40" s="25">
        <v>140.76</v>
      </c>
      <c r="F40" s="22">
        <v>2.23</v>
      </c>
      <c r="G40" s="22">
        <f t="shared" si="8"/>
        <v>2.820281</v>
      </c>
      <c r="H40" s="23">
        <f t="shared" si="9"/>
        <v>396.98275355999999</v>
      </c>
    </row>
    <row r="41" spans="1:8" ht="25.5" x14ac:dyDescent="0.25">
      <c r="A41" s="7" t="s">
        <v>253</v>
      </c>
      <c r="B41" s="7" t="s">
        <v>244</v>
      </c>
      <c r="C41" s="7" t="s">
        <v>245</v>
      </c>
      <c r="D41" s="8" t="s">
        <v>9</v>
      </c>
      <c r="E41" s="25">
        <v>140.76</v>
      </c>
      <c r="F41" s="22">
        <v>12.94</v>
      </c>
      <c r="G41" s="22">
        <f t="shared" si="8"/>
        <v>16.365217999999999</v>
      </c>
      <c r="H41" s="23">
        <f t="shared" si="9"/>
        <v>2303.5680856799995</v>
      </c>
    </row>
    <row r="42" spans="1:8" ht="18.75" x14ac:dyDescent="0.25">
      <c r="A42" s="6" t="s">
        <v>93</v>
      </c>
      <c r="B42" s="6"/>
      <c r="C42" s="6" t="s">
        <v>94</v>
      </c>
      <c r="D42" s="6"/>
      <c r="E42" s="24"/>
      <c r="F42" s="56"/>
      <c r="G42" s="56"/>
      <c r="H42" s="56"/>
    </row>
    <row r="43" spans="1:8" x14ac:dyDescent="0.25">
      <c r="A43" s="7" t="s">
        <v>95</v>
      </c>
      <c r="B43" s="7" t="s">
        <v>96</v>
      </c>
      <c r="C43" s="7" t="s">
        <v>97</v>
      </c>
      <c r="D43" s="8" t="s">
        <v>22</v>
      </c>
      <c r="E43" s="25">
        <v>39</v>
      </c>
      <c r="F43" s="22">
        <v>1.29</v>
      </c>
      <c r="G43" s="22">
        <f t="shared" ref="G43:G46" si="13">F43*$L$2</f>
        <v>1.6314629999999999</v>
      </c>
      <c r="H43" s="23">
        <f t="shared" ref="H43:H46" si="14">E43*G43</f>
        <v>63.627056999999994</v>
      </c>
    </row>
    <row r="44" spans="1:8" ht="25.5" x14ac:dyDescent="0.25">
      <c r="A44" s="7" t="s">
        <v>98</v>
      </c>
      <c r="B44" s="7" t="s">
        <v>99</v>
      </c>
      <c r="C44" s="7" t="s">
        <v>100</v>
      </c>
      <c r="D44" s="8" t="s">
        <v>36</v>
      </c>
      <c r="E44" s="21">
        <f>E43*0.05</f>
        <v>1.9500000000000002</v>
      </c>
      <c r="F44" s="22">
        <v>85.76</v>
      </c>
      <c r="G44" s="22">
        <f t="shared" si="13"/>
        <v>108.460672</v>
      </c>
      <c r="H44" s="23">
        <f t="shared" si="14"/>
        <v>211.49831040000004</v>
      </c>
    </row>
    <row r="45" spans="1:8" ht="25.5" x14ac:dyDescent="0.25">
      <c r="A45" s="7" t="s">
        <v>101</v>
      </c>
      <c r="B45" s="7" t="s">
        <v>247</v>
      </c>
      <c r="C45" s="7" t="s">
        <v>248</v>
      </c>
      <c r="D45" s="8" t="s">
        <v>9</v>
      </c>
      <c r="E45" s="25">
        <v>39</v>
      </c>
      <c r="F45" s="22">
        <v>80.39</v>
      </c>
      <c r="G45" s="22">
        <f t="shared" ref="G45" si="15">F45*$L$2</f>
        <v>101.66923299999999</v>
      </c>
      <c r="H45" s="23">
        <f t="shared" ref="H45" si="16">E45*G45</f>
        <v>3965.1000869999998</v>
      </c>
    </row>
    <row r="46" spans="1:8" ht="25.5" x14ac:dyDescent="0.25">
      <c r="A46" s="7" t="s">
        <v>246</v>
      </c>
      <c r="B46" s="7" t="s">
        <v>102</v>
      </c>
      <c r="C46" s="7" t="s">
        <v>103</v>
      </c>
      <c r="D46" s="8" t="s">
        <v>22</v>
      </c>
      <c r="E46" s="25">
        <v>39</v>
      </c>
      <c r="F46" s="22">
        <v>38.93</v>
      </c>
      <c r="G46" s="22">
        <f t="shared" si="13"/>
        <v>49.234770999999995</v>
      </c>
      <c r="H46" s="23">
        <f t="shared" si="14"/>
        <v>1920.1560689999999</v>
      </c>
    </row>
    <row r="47" spans="1:8" ht="18.75" x14ac:dyDescent="0.25">
      <c r="A47" s="6" t="s">
        <v>104</v>
      </c>
      <c r="B47" s="6"/>
      <c r="C47" s="6" t="s">
        <v>105</v>
      </c>
      <c r="D47" s="6"/>
      <c r="E47" s="24"/>
      <c r="F47" s="56"/>
      <c r="G47" s="56"/>
      <c r="H47" s="56"/>
    </row>
    <row r="48" spans="1:8" ht="25.5" x14ac:dyDescent="0.25">
      <c r="A48" s="7" t="s">
        <v>106</v>
      </c>
      <c r="B48" s="7" t="s">
        <v>107</v>
      </c>
      <c r="C48" s="7" t="s">
        <v>108</v>
      </c>
      <c r="D48" s="8" t="s">
        <v>22</v>
      </c>
      <c r="E48" s="25">
        <v>52.5</v>
      </c>
      <c r="F48" s="22">
        <v>62.98</v>
      </c>
      <c r="G48" s="22">
        <f t="shared" ref="G48:G54" si="17">F48*$L$2</f>
        <v>79.650805999999989</v>
      </c>
      <c r="H48" s="23">
        <f t="shared" ref="H48:H54" si="18">E48*G48</f>
        <v>4181.6673149999997</v>
      </c>
    </row>
    <row r="49" spans="1:8" ht="38.25" x14ac:dyDescent="0.25">
      <c r="A49" s="7" t="s">
        <v>109</v>
      </c>
      <c r="B49" s="7" t="s">
        <v>110</v>
      </c>
      <c r="C49" s="7" t="s">
        <v>111</v>
      </c>
      <c r="D49" s="8" t="s">
        <v>22</v>
      </c>
      <c r="E49" s="25">
        <v>52.5</v>
      </c>
      <c r="F49" s="22">
        <v>45.02</v>
      </c>
      <c r="G49" s="22">
        <f t="shared" si="17"/>
        <v>56.936793999999999</v>
      </c>
      <c r="H49" s="23">
        <f t="shared" si="18"/>
        <v>2989.181685</v>
      </c>
    </row>
    <row r="50" spans="1:8" x14ac:dyDescent="0.25">
      <c r="A50" s="7" t="s">
        <v>112</v>
      </c>
      <c r="B50" s="7" t="s">
        <v>113</v>
      </c>
      <c r="C50" s="7" t="s">
        <v>114</v>
      </c>
      <c r="D50" s="8" t="s">
        <v>22</v>
      </c>
      <c r="E50" s="25">
        <v>52.5</v>
      </c>
      <c r="F50" s="22">
        <v>8.17</v>
      </c>
      <c r="G50" s="22">
        <f t="shared" si="17"/>
        <v>10.332599</v>
      </c>
      <c r="H50" s="23">
        <f t="shared" si="18"/>
        <v>542.46144749999996</v>
      </c>
    </row>
    <row r="51" spans="1:8" ht="25.5" x14ac:dyDescent="0.25">
      <c r="A51" s="7" t="s">
        <v>115</v>
      </c>
      <c r="B51" s="7" t="s">
        <v>116</v>
      </c>
      <c r="C51" s="7" t="s">
        <v>117</v>
      </c>
      <c r="D51" s="8" t="s">
        <v>63</v>
      </c>
      <c r="E51" s="25">
        <v>7.5</v>
      </c>
      <c r="F51" s="22">
        <v>51.73</v>
      </c>
      <c r="G51" s="22">
        <f t="shared" si="17"/>
        <v>65.422930999999991</v>
      </c>
      <c r="H51" s="23">
        <f t="shared" si="18"/>
        <v>490.67198249999996</v>
      </c>
    </row>
    <row r="52" spans="1:8" ht="25.5" x14ac:dyDescent="0.25">
      <c r="A52" s="7" t="s">
        <v>118</v>
      </c>
      <c r="B52" s="7" t="s">
        <v>119</v>
      </c>
      <c r="C52" s="7" t="s">
        <v>120</v>
      </c>
      <c r="D52" s="8" t="s">
        <v>121</v>
      </c>
      <c r="E52" s="25">
        <v>75</v>
      </c>
      <c r="F52" s="22">
        <v>4.9000000000000004</v>
      </c>
      <c r="G52" s="22">
        <f t="shared" si="17"/>
        <v>6.1970299999999998</v>
      </c>
      <c r="H52" s="23">
        <f t="shared" si="18"/>
        <v>464.77724999999998</v>
      </c>
    </row>
    <row r="53" spans="1:8" ht="25.5" x14ac:dyDescent="0.25">
      <c r="A53" s="7" t="s">
        <v>122</v>
      </c>
      <c r="B53" s="7" t="s">
        <v>123</v>
      </c>
      <c r="C53" s="7" t="s">
        <v>124</v>
      </c>
      <c r="D53" s="8" t="s">
        <v>9</v>
      </c>
      <c r="E53" s="25">
        <v>52.5</v>
      </c>
      <c r="F53" s="22">
        <v>60.57</v>
      </c>
      <c r="G53" s="22">
        <f t="shared" si="17"/>
        <v>76.602879000000001</v>
      </c>
      <c r="H53" s="23">
        <f t="shared" si="18"/>
        <v>4021.6511475000002</v>
      </c>
    </row>
    <row r="54" spans="1:8" x14ac:dyDescent="0.25">
      <c r="A54" s="7" t="s">
        <v>122</v>
      </c>
      <c r="B54" s="7" t="s">
        <v>125</v>
      </c>
      <c r="C54" s="7" t="s">
        <v>126</v>
      </c>
      <c r="D54" s="8" t="s">
        <v>121</v>
      </c>
      <c r="E54" s="21">
        <v>29</v>
      </c>
      <c r="F54" s="22">
        <v>2.79</v>
      </c>
      <c r="G54" s="22">
        <f t="shared" si="17"/>
        <v>3.5285129999999998</v>
      </c>
      <c r="H54" s="23">
        <f t="shared" si="18"/>
        <v>102.326877</v>
      </c>
    </row>
    <row r="55" spans="1:8" ht="18.75" x14ac:dyDescent="0.25">
      <c r="A55" s="6" t="s">
        <v>127</v>
      </c>
      <c r="B55" s="6"/>
      <c r="C55" s="6" t="s">
        <v>128</v>
      </c>
      <c r="D55" s="6"/>
      <c r="E55" s="24"/>
      <c r="F55" s="56"/>
      <c r="G55" s="56"/>
      <c r="H55" s="56"/>
    </row>
    <row r="56" spans="1:8" ht="25.5" x14ac:dyDescent="0.25">
      <c r="A56" s="7" t="s">
        <v>129</v>
      </c>
      <c r="B56" s="7" t="s">
        <v>130</v>
      </c>
      <c r="C56" s="7" t="s">
        <v>131</v>
      </c>
      <c r="D56" s="8" t="s">
        <v>79</v>
      </c>
      <c r="E56" s="25">
        <v>1</v>
      </c>
      <c r="F56" s="22">
        <v>416.75</v>
      </c>
      <c r="G56" s="22">
        <f t="shared" ref="G56:G59" si="19">F56*$L$2</f>
        <v>527.06372499999998</v>
      </c>
      <c r="H56" s="23">
        <f t="shared" ref="H56:H59" si="20">E56*G56</f>
        <v>527.06372499999998</v>
      </c>
    </row>
    <row r="57" spans="1:8" ht="38.25" x14ac:dyDescent="0.25">
      <c r="A57" s="7" t="s">
        <v>132</v>
      </c>
      <c r="B57" s="7" t="s">
        <v>133</v>
      </c>
      <c r="C57" s="7" t="s">
        <v>134</v>
      </c>
      <c r="D57" s="8" t="s">
        <v>79</v>
      </c>
      <c r="E57" s="25">
        <v>1</v>
      </c>
      <c r="F57" s="22">
        <v>217.35</v>
      </c>
      <c r="G57" s="22">
        <f t="shared" si="19"/>
        <v>274.88254499999999</v>
      </c>
      <c r="H57" s="23">
        <f t="shared" si="20"/>
        <v>274.88254499999999</v>
      </c>
    </row>
    <row r="58" spans="1:8" ht="25.5" x14ac:dyDescent="0.25">
      <c r="A58" s="7" t="s">
        <v>135</v>
      </c>
      <c r="B58" s="7" t="s">
        <v>136</v>
      </c>
      <c r="C58" s="7" t="s">
        <v>137</v>
      </c>
      <c r="D58" s="8" t="s">
        <v>79</v>
      </c>
      <c r="E58" s="25">
        <v>1</v>
      </c>
      <c r="F58" s="22">
        <v>75.349999999999994</v>
      </c>
      <c r="G58" s="22">
        <f t="shared" si="19"/>
        <v>95.295144999999991</v>
      </c>
      <c r="H58" s="23">
        <f t="shared" si="20"/>
        <v>95.295144999999991</v>
      </c>
    </row>
    <row r="59" spans="1:8" ht="25.5" x14ac:dyDescent="0.25">
      <c r="A59" s="7" t="s">
        <v>138</v>
      </c>
      <c r="B59" s="14" t="s">
        <v>139</v>
      </c>
      <c r="C59" s="14" t="s">
        <v>140</v>
      </c>
      <c r="D59" s="15" t="s">
        <v>141</v>
      </c>
      <c r="E59" s="29">
        <v>1</v>
      </c>
      <c r="F59" s="30">
        <v>217.05</v>
      </c>
      <c r="G59" s="30">
        <f t="shared" si="19"/>
        <v>274.50313499999999</v>
      </c>
      <c r="H59" s="23">
        <f t="shared" si="20"/>
        <v>274.50313499999999</v>
      </c>
    </row>
    <row r="60" spans="1:8" ht="18.75" x14ac:dyDescent="0.25">
      <c r="A60" s="6" t="s">
        <v>142</v>
      </c>
      <c r="B60" s="6"/>
      <c r="C60" s="6" t="s">
        <v>143</v>
      </c>
      <c r="D60" s="6"/>
      <c r="E60" s="24"/>
      <c r="F60" s="56"/>
      <c r="G60" s="56"/>
      <c r="H60" s="56"/>
    </row>
    <row r="61" spans="1:8" ht="25.5" x14ac:dyDescent="0.25">
      <c r="A61" s="7" t="s">
        <v>144</v>
      </c>
      <c r="B61" s="7" t="s">
        <v>145</v>
      </c>
      <c r="C61" s="7" t="s">
        <v>146</v>
      </c>
      <c r="D61" s="8" t="s">
        <v>79</v>
      </c>
      <c r="E61" s="25">
        <v>1</v>
      </c>
      <c r="F61" s="22">
        <v>46.28</v>
      </c>
      <c r="G61" s="22">
        <f t="shared" ref="G61:G65" si="21">F61*$L$2</f>
        <v>58.530315999999999</v>
      </c>
      <c r="H61" s="23">
        <f t="shared" ref="H61:H65" si="22">E61*G61</f>
        <v>58.530315999999999</v>
      </c>
    </row>
    <row r="62" spans="1:8" ht="25.5" x14ac:dyDescent="0.25">
      <c r="A62" s="7" t="s">
        <v>147</v>
      </c>
      <c r="B62" s="7" t="s">
        <v>148</v>
      </c>
      <c r="C62" s="7" t="s">
        <v>149</v>
      </c>
      <c r="D62" s="8" t="s">
        <v>79</v>
      </c>
      <c r="E62" s="25">
        <v>2</v>
      </c>
      <c r="F62" s="22">
        <v>52.28</v>
      </c>
      <c r="G62" s="22">
        <f t="shared" si="21"/>
        <v>66.118516</v>
      </c>
      <c r="H62" s="23">
        <f t="shared" si="22"/>
        <v>132.237032</v>
      </c>
    </row>
    <row r="63" spans="1:8" ht="25.5" x14ac:dyDescent="0.25">
      <c r="A63" s="7" t="s">
        <v>150</v>
      </c>
      <c r="B63" s="7" t="s">
        <v>151</v>
      </c>
      <c r="C63" s="7" t="s">
        <v>152</v>
      </c>
      <c r="D63" s="8" t="s">
        <v>79</v>
      </c>
      <c r="E63" s="25">
        <v>1</v>
      </c>
      <c r="F63" s="22">
        <v>52.86</v>
      </c>
      <c r="G63" s="22">
        <f t="shared" si="21"/>
        <v>66.852041999999997</v>
      </c>
      <c r="H63" s="23">
        <f t="shared" si="22"/>
        <v>66.852041999999997</v>
      </c>
    </row>
    <row r="64" spans="1:8" x14ac:dyDescent="0.25">
      <c r="A64" s="7" t="s">
        <v>153</v>
      </c>
      <c r="B64" s="7" t="s">
        <v>154</v>
      </c>
      <c r="C64" s="7" t="s">
        <v>155</v>
      </c>
      <c r="D64" s="8" t="s">
        <v>141</v>
      </c>
      <c r="E64" s="21">
        <v>1</v>
      </c>
      <c r="F64" s="22">
        <v>700.46</v>
      </c>
      <c r="G64" s="22">
        <f t="shared" si="21"/>
        <v>885.87176199999999</v>
      </c>
      <c r="H64" s="23">
        <f t="shared" si="22"/>
        <v>885.87176199999999</v>
      </c>
    </row>
    <row r="65" spans="1:8" ht="25.5" x14ac:dyDescent="0.25">
      <c r="A65" s="7" t="s">
        <v>156</v>
      </c>
      <c r="B65" s="7" t="s">
        <v>157</v>
      </c>
      <c r="C65" s="7" t="s">
        <v>158</v>
      </c>
      <c r="D65" s="8" t="s">
        <v>141</v>
      </c>
      <c r="E65" s="25">
        <v>7</v>
      </c>
      <c r="F65" s="22">
        <v>106.61</v>
      </c>
      <c r="G65" s="22">
        <f t="shared" si="21"/>
        <v>134.829667</v>
      </c>
      <c r="H65" s="23">
        <f t="shared" si="22"/>
        <v>943.80766900000003</v>
      </c>
    </row>
    <row r="66" spans="1:8" ht="18.75" x14ac:dyDescent="0.25">
      <c r="A66" s="6" t="s">
        <v>159</v>
      </c>
      <c r="B66" s="6"/>
      <c r="C66" s="6" t="s">
        <v>160</v>
      </c>
      <c r="D66" s="6"/>
      <c r="E66" s="24"/>
      <c r="F66" s="56"/>
      <c r="G66" s="56"/>
      <c r="H66" s="56"/>
    </row>
    <row r="67" spans="1:8" ht="25.5" x14ac:dyDescent="0.25">
      <c r="A67" s="7" t="s">
        <v>161</v>
      </c>
      <c r="B67" s="7" t="s">
        <v>162</v>
      </c>
      <c r="C67" s="7" t="s">
        <v>163</v>
      </c>
      <c r="D67" s="8" t="s">
        <v>141</v>
      </c>
      <c r="E67" s="25">
        <v>3</v>
      </c>
      <c r="F67" s="22">
        <v>148.82</v>
      </c>
      <c r="G67" s="22">
        <f t="shared" ref="G67:G76" si="23">F67*$L$2</f>
        <v>188.21265399999999</v>
      </c>
      <c r="H67" s="23">
        <f t="shared" ref="H67:H76" si="24">E67*G67</f>
        <v>564.63796200000002</v>
      </c>
    </row>
    <row r="68" spans="1:8" ht="38.25" x14ac:dyDescent="0.25">
      <c r="A68" s="7" t="s">
        <v>164</v>
      </c>
      <c r="B68" s="7" t="s">
        <v>165</v>
      </c>
      <c r="C68" s="7" t="s">
        <v>166</v>
      </c>
      <c r="D68" s="8" t="s">
        <v>141</v>
      </c>
      <c r="E68" s="25">
        <v>3</v>
      </c>
      <c r="F68" s="22">
        <v>180.65</v>
      </c>
      <c r="G68" s="22">
        <f t="shared" si="23"/>
        <v>228.46805499999999</v>
      </c>
      <c r="H68" s="23">
        <f t="shared" si="24"/>
        <v>685.40416499999992</v>
      </c>
    </row>
    <row r="69" spans="1:8" ht="25.5" x14ac:dyDescent="0.25">
      <c r="A69" s="7" t="s">
        <v>167</v>
      </c>
      <c r="B69" s="7" t="s">
        <v>168</v>
      </c>
      <c r="C69" s="7" t="s">
        <v>169</v>
      </c>
      <c r="D69" s="8" t="s">
        <v>141</v>
      </c>
      <c r="E69" s="25">
        <v>1</v>
      </c>
      <c r="F69" s="22">
        <v>202.8</v>
      </c>
      <c r="G69" s="22">
        <f t="shared" si="23"/>
        <v>256.48115999999999</v>
      </c>
      <c r="H69" s="23">
        <f t="shared" si="24"/>
        <v>256.48115999999999</v>
      </c>
    </row>
    <row r="70" spans="1:8" ht="25.5" x14ac:dyDescent="0.25">
      <c r="A70" s="7" t="s">
        <v>170</v>
      </c>
      <c r="B70" s="7" t="s">
        <v>171</v>
      </c>
      <c r="C70" s="7" t="s">
        <v>172</v>
      </c>
      <c r="D70" s="8" t="s">
        <v>141</v>
      </c>
      <c r="E70" s="25">
        <v>1</v>
      </c>
      <c r="F70" s="22">
        <v>20.75</v>
      </c>
      <c r="G70" s="22">
        <f t="shared" si="23"/>
        <v>26.242524999999997</v>
      </c>
      <c r="H70" s="23">
        <f t="shared" si="24"/>
        <v>26.242524999999997</v>
      </c>
    </row>
    <row r="71" spans="1:8" ht="25.5" x14ac:dyDescent="0.25">
      <c r="A71" s="7" t="s">
        <v>173</v>
      </c>
      <c r="B71" s="7" t="s">
        <v>174</v>
      </c>
      <c r="C71" s="7" t="s">
        <v>175</v>
      </c>
      <c r="D71" s="8" t="s">
        <v>141</v>
      </c>
      <c r="E71" s="25">
        <v>1</v>
      </c>
      <c r="F71" s="22">
        <v>10.43</v>
      </c>
      <c r="G71" s="22">
        <f t="shared" si="23"/>
        <v>13.190821</v>
      </c>
      <c r="H71" s="23">
        <f t="shared" si="24"/>
        <v>13.190821</v>
      </c>
    </row>
    <row r="72" spans="1:8" ht="25.5" x14ac:dyDescent="0.25">
      <c r="A72" s="7" t="s">
        <v>176</v>
      </c>
      <c r="B72" s="7" t="s">
        <v>177</v>
      </c>
      <c r="C72" s="7" t="s">
        <v>178</v>
      </c>
      <c r="D72" s="8" t="s">
        <v>141</v>
      </c>
      <c r="E72" s="25">
        <v>1</v>
      </c>
      <c r="F72" s="22">
        <v>11.78</v>
      </c>
      <c r="G72" s="22">
        <f t="shared" si="23"/>
        <v>14.898165999999998</v>
      </c>
      <c r="H72" s="23">
        <f t="shared" si="24"/>
        <v>14.898165999999998</v>
      </c>
    </row>
    <row r="73" spans="1:8" ht="25.5" x14ac:dyDescent="0.25">
      <c r="A73" s="7" t="s">
        <v>179</v>
      </c>
      <c r="B73" s="7" t="s">
        <v>180</v>
      </c>
      <c r="C73" s="7" t="s">
        <v>181</v>
      </c>
      <c r="D73" s="8" t="s">
        <v>141</v>
      </c>
      <c r="E73" s="25">
        <v>1</v>
      </c>
      <c r="F73" s="22">
        <v>18.579999999999998</v>
      </c>
      <c r="G73" s="22">
        <f t="shared" si="23"/>
        <v>23.498125999999996</v>
      </c>
      <c r="H73" s="23">
        <f t="shared" si="24"/>
        <v>23.498125999999996</v>
      </c>
    </row>
    <row r="74" spans="1:8" ht="25.5" x14ac:dyDescent="0.25">
      <c r="A74" s="7" t="s">
        <v>182</v>
      </c>
      <c r="B74" s="7" t="s">
        <v>183</v>
      </c>
      <c r="C74" s="7" t="s">
        <v>184</v>
      </c>
      <c r="D74" s="8" t="s">
        <v>185</v>
      </c>
      <c r="E74" s="25">
        <v>5</v>
      </c>
      <c r="F74" s="22">
        <v>4.6500000000000004</v>
      </c>
      <c r="G74" s="22">
        <f t="shared" si="23"/>
        <v>5.8808550000000004</v>
      </c>
      <c r="H74" s="23">
        <f t="shared" si="24"/>
        <v>29.404275000000002</v>
      </c>
    </row>
    <row r="75" spans="1:8" x14ac:dyDescent="0.25">
      <c r="A75" s="7" t="s">
        <v>186</v>
      </c>
      <c r="B75" s="7" t="s">
        <v>187</v>
      </c>
      <c r="C75" s="7" t="s">
        <v>188</v>
      </c>
      <c r="D75" s="8" t="s">
        <v>141</v>
      </c>
      <c r="E75" s="25">
        <v>5</v>
      </c>
      <c r="F75" s="22">
        <v>16.61</v>
      </c>
      <c r="G75" s="22">
        <f t="shared" si="23"/>
        <v>21.006666999999997</v>
      </c>
      <c r="H75" s="23">
        <f t="shared" si="24"/>
        <v>105.03333499999998</v>
      </c>
    </row>
    <row r="76" spans="1:8" ht="25.5" x14ac:dyDescent="0.25">
      <c r="A76" s="7" t="s">
        <v>189</v>
      </c>
      <c r="B76" s="7" t="s">
        <v>190</v>
      </c>
      <c r="C76" s="7" t="s">
        <v>191</v>
      </c>
      <c r="D76" s="8" t="s">
        <v>79</v>
      </c>
      <c r="E76" s="25">
        <v>1</v>
      </c>
      <c r="F76" s="22">
        <v>52.5</v>
      </c>
      <c r="G76" s="22">
        <f t="shared" si="23"/>
        <v>66.396749999999997</v>
      </c>
      <c r="H76" s="23">
        <f t="shared" si="24"/>
        <v>66.396749999999997</v>
      </c>
    </row>
    <row r="77" spans="1:8" ht="18.75" x14ac:dyDescent="0.25">
      <c r="A77" s="6" t="s">
        <v>192</v>
      </c>
      <c r="B77" s="6"/>
      <c r="C77" s="6" t="s">
        <v>193</v>
      </c>
      <c r="D77" s="6"/>
      <c r="E77" s="24"/>
      <c r="F77" s="56"/>
      <c r="G77" s="56"/>
      <c r="H77" s="56"/>
    </row>
    <row r="78" spans="1:8" ht="25.5" x14ac:dyDescent="0.25">
      <c r="A78" s="7" t="s">
        <v>194</v>
      </c>
      <c r="B78" s="7" t="s">
        <v>195</v>
      </c>
      <c r="C78" s="7" t="s">
        <v>196</v>
      </c>
      <c r="D78" s="8" t="s">
        <v>22</v>
      </c>
      <c r="E78" s="25">
        <f>50*0.4</f>
        <v>20</v>
      </c>
      <c r="F78" s="22">
        <v>31.49</v>
      </c>
      <c r="G78" s="22">
        <f>F78*$L$2</f>
        <v>39.825402999999994</v>
      </c>
      <c r="H78" s="23">
        <f>E78*G78</f>
        <v>796.50805999999989</v>
      </c>
    </row>
    <row r="79" spans="1:8" ht="18.75" x14ac:dyDescent="0.25">
      <c r="A79" s="6" t="s">
        <v>197</v>
      </c>
      <c r="B79" s="6"/>
      <c r="C79" s="6" t="s">
        <v>198</v>
      </c>
      <c r="D79" s="6"/>
      <c r="E79" s="24"/>
      <c r="F79" s="56"/>
      <c r="G79" s="56"/>
      <c r="H79" s="56"/>
    </row>
    <row r="80" spans="1:8" ht="38.25" x14ac:dyDescent="0.25">
      <c r="A80" s="7" t="s">
        <v>199</v>
      </c>
      <c r="B80" s="7" t="s">
        <v>200</v>
      </c>
      <c r="C80" s="7" t="s">
        <v>201</v>
      </c>
      <c r="D80" s="9" t="s">
        <v>202</v>
      </c>
      <c r="E80" s="31">
        <v>14</v>
      </c>
      <c r="F80" s="32">
        <v>59.68</v>
      </c>
      <c r="G80" s="32">
        <f t="shared" ref="G80:G84" si="25">F80*$L$2</f>
        <v>75.477295999999996</v>
      </c>
      <c r="H80" s="23">
        <f t="shared" ref="H80:H84" si="26">E80*G80</f>
        <v>1056.6821439999999</v>
      </c>
    </row>
    <row r="81" spans="1:9" ht="38.25" x14ac:dyDescent="0.25">
      <c r="A81" s="7" t="s">
        <v>203</v>
      </c>
      <c r="B81" s="7" t="s">
        <v>204</v>
      </c>
      <c r="C81" s="7" t="s">
        <v>205</v>
      </c>
      <c r="D81" s="9" t="s">
        <v>202</v>
      </c>
      <c r="E81" s="31">
        <v>4</v>
      </c>
      <c r="F81" s="32">
        <v>45.45</v>
      </c>
      <c r="G81" s="32">
        <f t="shared" si="25"/>
        <v>57.480615</v>
      </c>
      <c r="H81" s="23">
        <f t="shared" si="26"/>
        <v>229.92246</v>
      </c>
    </row>
    <row r="82" spans="1:9" ht="38.25" x14ac:dyDescent="0.25">
      <c r="A82" s="7" t="s">
        <v>206</v>
      </c>
      <c r="B82" s="7" t="s">
        <v>207</v>
      </c>
      <c r="C82" s="7" t="s">
        <v>208</v>
      </c>
      <c r="D82" s="9" t="s">
        <v>202</v>
      </c>
      <c r="E82" s="31">
        <v>3</v>
      </c>
      <c r="F82" s="32">
        <v>70.72</v>
      </c>
      <c r="G82" s="32">
        <f t="shared" si="25"/>
        <v>89.439583999999996</v>
      </c>
      <c r="H82" s="23">
        <f t="shared" si="26"/>
        <v>268.31875200000002</v>
      </c>
    </row>
    <row r="83" spans="1:9" x14ac:dyDescent="0.25">
      <c r="A83" s="7" t="s">
        <v>209</v>
      </c>
      <c r="B83" s="16" t="s">
        <v>210</v>
      </c>
      <c r="C83" s="16" t="s">
        <v>211</v>
      </c>
      <c r="D83" s="17" t="s">
        <v>79</v>
      </c>
      <c r="E83" s="33">
        <v>1</v>
      </c>
      <c r="F83" s="32">
        <v>571.76</v>
      </c>
      <c r="G83" s="32">
        <f t="shared" si="25"/>
        <v>723.104872</v>
      </c>
      <c r="H83" s="34">
        <f t="shared" si="26"/>
        <v>723.104872</v>
      </c>
    </row>
    <row r="84" spans="1:9" ht="25.5" x14ac:dyDescent="0.25">
      <c r="A84" s="7" t="s">
        <v>212</v>
      </c>
      <c r="B84" s="18" t="s">
        <v>249</v>
      </c>
      <c r="C84" s="18" t="s">
        <v>250</v>
      </c>
      <c r="D84" s="19" t="s">
        <v>141</v>
      </c>
      <c r="E84" s="35">
        <v>2</v>
      </c>
      <c r="F84" s="22">
        <v>326.68</v>
      </c>
      <c r="G84" s="22">
        <f t="shared" si="25"/>
        <v>413.152196</v>
      </c>
      <c r="H84" s="23">
        <f t="shared" si="26"/>
        <v>826.30439200000001</v>
      </c>
    </row>
    <row r="85" spans="1:9" ht="18.75" x14ac:dyDescent="0.25">
      <c r="A85" s="6" t="s">
        <v>215</v>
      </c>
      <c r="B85" s="6"/>
      <c r="C85" s="6" t="s">
        <v>216</v>
      </c>
      <c r="D85" s="6"/>
      <c r="E85" s="24"/>
      <c r="F85" s="56"/>
      <c r="G85" s="56"/>
      <c r="H85" s="56"/>
    </row>
    <row r="86" spans="1:9" ht="25.5" x14ac:dyDescent="0.25">
      <c r="A86" s="18" t="s">
        <v>217</v>
      </c>
      <c r="B86" s="18" t="s">
        <v>218</v>
      </c>
      <c r="C86" s="18" t="s">
        <v>219</v>
      </c>
      <c r="D86" s="19" t="s">
        <v>9</v>
      </c>
      <c r="E86" s="36">
        <v>39</v>
      </c>
      <c r="F86" s="22">
        <v>30.65</v>
      </c>
      <c r="G86" s="22">
        <f>F86*$L$2</f>
        <v>38.763054999999994</v>
      </c>
      <c r="H86" s="23">
        <f>E86*G86</f>
        <v>1511.7591449999998</v>
      </c>
    </row>
    <row r="87" spans="1:9" x14ac:dyDescent="0.25">
      <c r="E87" s="37"/>
      <c r="F87" s="41" t="s">
        <v>256</v>
      </c>
      <c r="G87" s="42"/>
      <c r="H87" s="38">
        <f>SUM(H9:H86)</f>
        <v>72803.14096898085</v>
      </c>
    </row>
    <row r="88" spans="1:9" x14ac:dyDescent="0.25">
      <c r="H88" s="44"/>
    </row>
    <row r="89" spans="1:9" x14ac:dyDescent="0.25">
      <c r="C89" s="1" t="s">
        <v>252</v>
      </c>
      <c r="F89" s="43" t="s">
        <v>251</v>
      </c>
      <c r="G89" s="43"/>
      <c r="H89" s="43"/>
      <c r="I89" s="40"/>
    </row>
    <row r="90" spans="1:9" x14ac:dyDescent="0.25">
      <c r="C90" s="1" t="s">
        <v>223</v>
      </c>
    </row>
    <row r="91" spans="1:9" x14ac:dyDescent="0.25">
      <c r="C91" s="1" t="s">
        <v>225</v>
      </c>
    </row>
  </sheetData>
  <mergeCells count="2">
    <mergeCell ref="F87:G87"/>
    <mergeCell ref="F89:H89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projeto 47,78m2 </vt:lpstr>
      <vt:lpstr>projeto 39m2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Engenharia</cp:lastModifiedBy>
  <cp:lastPrinted>2021-05-05T12:06:49Z</cp:lastPrinted>
  <dcterms:created xsi:type="dcterms:W3CDTF">2021-04-05T12:34:49Z</dcterms:created>
  <dcterms:modified xsi:type="dcterms:W3CDTF">2021-05-05T12:43:11Z</dcterms:modified>
</cp:coreProperties>
</file>